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oût de revient" sheetId="2" state="visible" r:id="rId2"/>
    <sheet name="Marge par tournée" sheetId="3" state="visible" r:id="rId3"/>
    <sheet name="Indexation gazole" sheetId="4" state="visible" r:id="rId4"/>
  </sheets>
  <definedNames/>
  <calcPr calcId="124519" fullCalcOnLoad="1"/>
</workbook>
</file>

<file path=xl/styles.xml><?xml version="1.0" encoding="utf-8"?>
<styleSheet xmlns="http://schemas.openxmlformats.org/spreadsheetml/2006/main">
  <numFmts count="8">
    <numFmt numFmtId="164" formatCode="#,##0;-#,##0;&quot;-&quot;"/>
    <numFmt numFmtId="165" formatCode="#,##0.0;-#,##0.0;&quot;-&quot;"/>
    <numFmt numFmtId="166" formatCode="0.00 &quot;€&quot;;-0.00 &quot;€&quot;;&quot;-&quot;"/>
    <numFmt numFmtId="167" formatCode="#,##0 &quot;€&quot;;-#,##0 &quot;€&quot;;&quot;-&quot;"/>
    <numFmt numFmtId="168" formatCode="0.0%;-0.0%;&quot;-&quot;"/>
    <numFmt numFmtId="169" formatCode="0.000 &quot;€&quot;;-0.000 &quot;€&quot;;&quot;-&quot;"/>
    <numFmt numFmtId="170" formatCode="#,##0.00 &quot;€&quot;;-#,##0.00 &quot;€&quot;;&quot;-&quot;"/>
    <numFmt numFmtId="171" formatCode="0.00%;-0.00%;&quot;-&quot;"/>
  </numFmts>
  <fonts count="8">
    <font>
      <name val="Calibri"/>
      <family val="2"/>
      <color theme="1"/>
      <sz val="11"/>
      <scheme val="minor"/>
    </font>
    <font>
      <name val="Arial"/>
      <b val="1"/>
      <color rgb="0012181C"/>
      <sz val="15"/>
    </font>
    <font>
      <name val="Arial"/>
      <i val="1"/>
      <color rgb="004A5560"/>
      <sz val="10"/>
    </font>
    <font>
      <name val="Arial"/>
      <color rgb="0012181C"/>
      <sz val="10"/>
    </font>
    <font>
      <name val="Arial"/>
      <b val="1"/>
      <color rgb="002F7D5B"/>
      <sz val="11"/>
    </font>
    <font>
      <name val="Arial"/>
      <b val="1"/>
      <color rgb="0012181C"/>
      <sz val="10"/>
    </font>
    <font>
      <name val="Arial"/>
      <i val="1"/>
      <color rgb="006B7680"/>
      <sz val="9"/>
    </font>
    <font>
      <name val="Arial"/>
      <b val="1"/>
      <color rgb="00FFFFFF"/>
      <sz val="11"/>
    </font>
  </fonts>
  <fills count="6">
    <fill>
      <patternFill/>
    </fill>
    <fill>
      <patternFill patternType="gray125"/>
    </fill>
    <fill>
      <patternFill patternType="solid">
        <fgColor rgb="00FFF4CC"/>
      </patternFill>
    </fill>
    <fill>
      <patternFill patternType="solid">
        <fgColor rgb="00F2F4F3"/>
      </patternFill>
    </fill>
    <fill>
      <patternFill patternType="solid">
        <fgColor rgb="002F7D5B"/>
      </patternFill>
    </fill>
    <fill>
      <patternFill patternType="solid">
        <fgColor rgb="00FBE9A6"/>
      </patternFill>
    </fill>
  </fills>
  <borders count="3">
    <border>
      <left/>
      <right/>
      <top/>
      <bottom/>
      <diagonal/>
    </border>
    <border>
      <bottom style="thin">
        <color rgb="002F7D5B"/>
      </bottom>
    </border>
    <border>
      <left style="thin">
        <color rgb="00C9CFCC"/>
      </left>
      <right style="thin">
        <color rgb="00C9CFCC"/>
      </right>
      <top style="thin">
        <color rgb="00C9CFCC"/>
      </top>
      <bottom style="thin">
        <color rgb="00C9CFCC"/>
      </bottom>
    </border>
  </borders>
  <cellStyleXfs count="1">
    <xf numFmtId="0" fontId="0" fillId="0" borderId="0"/>
  </cellStyleXfs>
  <cellXfs count="4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1" applyAlignment="1" pivotButton="0" quotePrefix="0" xfId="0">
      <alignment vertical="top" wrapText="1"/>
    </xf>
    <xf numFmtId="0" fontId="3" fillId="2" borderId="2" applyAlignment="1" pivotButton="0" quotePrefix="0" xfId="0">
      <alignment vertical="top" wrapText="1"/>
    </xf>
    <xf numFmtId="0" fontId="5" fillId="0" borderId="2" applyAlignment="1" pivotButton="0" quotePrefix="0" xfId="0">
      <alignment vertical="top" wrapText="1"/>
    </xf>
    <xf numFmtId="0" fontId="6" fillId="0" borderId="0" pivotButton="0" quotePrefix="0" xfId="0"/>
    <xf numFmtId="0" fontId="1" fillId="0" borderId="0" pivotButton="0" quotePrefix="0" xfId="0"/>
    <xf numFmtId="0" fontId="2" fillId="0" borderId="0" pivotButton="0" quotePrefix="0" xfId="0"/>
    <xf numFmtId="0" fontId="5" fillId="3" borderId="2" applyAlignment="1" pivotButton="0" quotePrefix="0" xfId="0">
      <alignment vertical="center"/>
    </xf>
    <xf numFmtId="0" fontId="5" fillId="3" borderId="2" applyAlignment="1" pivotButton="0" quotePrefix="0" xfId="0">
      <alignment horizontal="center" vertical="center" wrapText="1"/>
    </xf>
    <xf numFmtId="0" fontId="3" fillId="0" borderId="0" pivotButton="0" quotePrefix="0" xfId="0"/>
    <xf numFmtId="0" fontId="3" fillId="2" borderId="2" applyProtection="1" pivotButton="0" quotePrefix="0" xfId="0">
      <protection locked="0" hidden="0"/>
    </xf>
    <xf numFmtId="0" fontId="7" fillId="4" borderId="0" pivotButton="0" quotePrefix="0" xfId="0"/>
    <xf numFmtId="0" fontId="0" fillId="4" borderId="0" pivotButton="0" quotePrefix="0" xfId="0"/>
    <xf numFmtId="164" fontId="3" fillId="2" borderId="2" applyProtection="1" pivotButton="0" quotePrefix="0" xfId="0">
      <protection locked="0" hidden="0"/>
    </xf>
    <xf numFmtId="165" fontId="3" fillId="2" borderId="2" applyProtection="1" pivotButton="0" quotePrefix="0" xfId="0">
      <protection locked="0" hidden="0"/>
    </xf>
    <xf numFmtId="166" fontId="3" fillId="2" borderId="2" applyProtection="1" pivotButton="0" quotePrefix="0" xfId="0">
      <protection locked="0" hidden="0"/>
    </xf>
    <xf numFmtId="167" fontId="3" fillId="2" borderId="2" applyProtection="1" pivotButton="0" quotePrefix="0" xfId="0">
      <protection locked="0" hidden="0"/>
    </xf>
    <xf numFmtId="169" fontId="5" fillId="0" borderId="2" pivotButton="0" quotePrefix="0" xfId="0"/>
    <xf numFmtId="0" fontId="5" fillId="0" borderId="0" pivotButton="0" quotePrefix="0" xfId="0"/>
    <xf numFmtId="169" fontId="4" fillId="0" borderId="2" pivotButton="0" quotePrefix="0" xfId="0"/>
    <xf numFmtId="168" fontId="3" fillId="2" borderId="2" applyProtection="1" pivotButton="0" quotePrefix="0" xfId="0">
      <protection locked="0" hidden="0"/>
    </xf>
    <xf numFmtId="167" fontId="5" fillId="0" borderId="2" pivotButton="0" quotePrefix="0" xfId="0"/>
    <xf numFmtId="170" fontId="4" fillId="0" borderId="2" pivotButton="0" quotePrefix="0" xfId="0"/>
    <xf numFmtId="168" fontId="5" fillId="0" borderId="2" pivotButton="0" quotePrefix="0" xfId="0"/>
    <xf numFmtId="167" fontId="4" fillId="0" borderId="2" pivotButton="0" quotePrefix="0" xfId="0"/>
    <xf numFmtId="0" fontId="5" fillId="5" borderId="2" applyAlignment="1" pivotButton="0" quotePrefix="0" xfId="0">
      <alignment horizontal="center" vertical="center" wrapText="1"/>
    </xf>
    <xf numFmtId="1" fontId="3" fillId="2" borderId="2" applyProtection="1" pivotButton="0" quotePrefix="0" xfId="0">
      <protection locked="0" hidden="0"/>
    </xf>
    <xf numFmtId="170" fontId="3" fillId="2" borderId="2" applyProtection="1" pivotButton="0" quotePrefix="0" xfId="0">
      <protection locked="0" hidden="0"/>
    </xf>
    <xf numFmtId="164" fontId="5" fillId="0" borderId="2" pivotButton="0" quotePrefix="0" xfId="0"/>
    <xf numFmtId="170" fontId="5" fillId="0" borderId="2" pivotButton="0" quotePrefix="0" xfId="0"/>
    <xf numFmtId="166" fontId="5" fillId="0" borderId="2" pivotButton="0" quotePrefix="0" xfId="0"/>
    <xf numFmtId="0" fontId="5" fillId="3" borderId="2" pivotButton="0" quotePrefix="0" xfId="0"/>
    <xf numFmtId="0" fontId="0" fillId="3" borderId="2" pivotButton="0" quotePrefix="0" xfId="0"/>
    <xf numFmtId="164" fontId="5" fillId="3" borderId="2" pivotButton="0" quotePrefix="0" xfId="0"/>
    <xf numFmtId="165" fontId="5" fillId="3" borderId="2" pivotButton="0" quotePrefix="0" xfId="0"/>
    <xf numFmtId="168" fontId="5" fillId="3" borderId="2" pivotButton="0" quotePrefix="0" xfId="0"/>
    <xf numFmtId="170" fontId="5" fillId="3" borderId="2" pivotButton="0" quotePrefix="0" xfId="0"/>
    <xf numFmtId="2" fontId="3" fillId="2" borderId="2" applyProtection="1" pivotButton="0" quotePrefix="0" xfId="0">
      <protection locked="0" hidden="0"/>
    </xf>
    <xf numFmtId="171" fontId="5" fillId="0" borderId="2" pivotButton="0" quotePrefix="0" xfId="0"/>
    <xf numFmtId="167" fontId="5" fillId="3" borderId="2" pivotButton="0" quotePrefix="0" xfId="0"/>
    <xf numFmtId="171" fontId="5" fillId="3" borderId="2" pivotButton="0" quotePrefix="0" xfId="0"/>
  </cellXfs>
  <cellStyles count="1">
    <cellStyle name="Normal" xfId="0" builtinId="0" hidden="0"/>
  </cellStyles>
  <dxfs count="2">
    <dxf>
      <font>
        <name val="Arial"/>
        <b val="1"/>
        <color rgb="00B3261E"/>
      </font>
    </dxf>
    <dxf>
      <font>
        <name val="Arial"/>
        <b val="1"/>
        <color rgb="002F7D5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2181C"/>
    <outlinePr summaryBelow="1" summaryRight="1"/>
    <pageSetUpPr fitToPage="1"/>
  </sheetPr>
  <dimension ref="B1:B37"/>
  <sheetViews>
    <sheetView showGridLines="0" workbookViewId="0">
      <selection activeCell="A1" sqref="A1"/>
    </sheetView>
  </sheetViews>
  <sheetFormatPr baseColWidth="8" defaultRowHeight="15"/>
  <cols>
    <col width="4" customWidth="1" min="1" max="1"/>
    <col width="110" customWidth="1" min="2" max="2"/>
  </cols>
  <sheetData>
    <row r="1" ht="24" customHeight="1">
      <c r="B1" s="1" t="inlineStr">
        <is>
          <t>Coût de revient au kilomètre et marge par client : mode d'emploi</t>
        </is>
      </c>
    </row>
    <row r="2">
      <c r="B2" s="2" t="inlineStr">
        <is>
          <t>Outil gratuit de FG Conseils PME pour les PME du transport routier de marchandises. Sans macro.</t>
        </is>
      </c>
    </row>
    <row r="3">
      <c r="B3" s="3" t="n"/>
    </row>
    <row r="4">
      <c r="B4" s="4" t="inlineStr">
        <is>
          <t>À quoi sert cet outil</t>
        </is>
      </c>
    </row>
    <row r="5" ht="27" customHeight="1">
      <c r="B5" s="3" t="inlineStr">
        <is>
          <t>1. Calculer le coût de revient complet de chaque véhicule avec la méthode à trois termes (trinôme) : un coût au kilomètre, un coût à l'heure, un coût par jour.</t>
        </is>
      </c>
    </row>
    <row r="6" ht="27" customHeight="1">
      <c r="B6" s="3" t="inlineStr">
        <is>
          <t>2. Passer du coût au kilomètre à la marge réelle de chaque tournée et de chaque client, kilomètres à vide compris.</t>
        </is>
      </c>
    </row>
    <row r="7" ht="27" customHeight="1">
      <c r="B7" s="3" t="inlineStr">
        <is>
          <t>3. Vérifier, client par client, que la hausse du gazole facturée correspond à la hausse due selon l'indice gazole.</t>
        </is>
      </c>
    </row>
    <row r="8">
      <c r="B8" s="3" t="n"/>
    </row>
    <row r="9">
      <c r="B9" s="4" t="inlineStr">
        <is>
          <t>Comment le remplir (environ 20 minutes)</t>
        </is>
      </c>
    </row>
    <row r="10" ht="27" customHeight="1">
      <c r="B10" s="3" t="inlineStr">
        <is>
          <t>Onglet « Coût de revient » : saisissez pour chaque véhicule (3 colonnes) les kilomètres, jours et heures de l'année, puis ses coûts annuels. Les trois termes et le coût au km complet se calculent seuls.</t>
        </is>
      </c>
    </row>
    <row r="11" ht="27" customHeight="1">
      <c r="B11" s="3" t="inlineStr">
        <is>
          <t>Onglet « Marge par tournée » : une ligne par tournée type. Indiquez le véhicule (1, 2 ou 3), les km en charge, les km à vide, les heures, les jours et le prix (au km en charge ou au forfait). La synthèse par client se met à jour en bas de l'onglet.</t>
        </is>
      </c>
    </row>
    <row r="12" ht="27" customHeight="1">
      <c r="B12" s="3" t="inlineStr">
        <is>
          <t>Onglet « Indexation gazole » : une ligne par client et par mois. Saisissez la part du gazole dans le prix, l'indice de référence du contrat, l'indice du mois, le montant facturé hors indexation et la hausse gazole réellement facturée.</t>
        </is>
      </c>
    </row>
    <row r="13">
      <c r="B13" s="3" t="n"/>
    </row>
    <row r="14">
      <c r="B14" s="4" t="inlineStr">
        <is>
          <t>Légende</t>
        </is>
      </c>
    </row>
    <row r="15">
      <c r="B15" s="5" t="inlineStr">
        <is>
          <t>Case jaune : chiffre à saisir (ou à remplacer).</t>
        </is>
      </c>
    </row>
    <row r="16">
      <c r="B16" s="6" t="inlineStr">
        <is>
          <t>Chiffre en gras : résultat calculé par une formule. Ne pas le modifier.</t>
        </is>
      </c>
    </row>
    <row r="17" ht="27" customHeight="1">
      <c r="B17" s="3" t="inlineStr">
        <is>
          <t>Les onglets sont protégés sans mot de passe pour éviter d'effacer une formule par erreur. Pour les modifier : Révision &gt; Ôter la protection de la feuille.</t>
        </is>
      </c>
    </row>
    <row r="18">
      <c r="B18" s="3" t="n"/>
    </row>
    <row r="19">
      <c r="B19" s="4" t="inlineStr">
        <is>
          <t>Exemple fictif</t>
        </is>
      </c>
    </row>
    <row r="20" ht="27" customHeight="1">
      <c r="B20" s="3" t="inlineStr">
        <is>
          <t>Les chiffres déjà saisis sont un exemple fictif, construit pour l'illustration : ce n'est pas un cas client et ce ne sont pas des moyennes du secteur. Remplacez-les par vos chiffres réels.</t>
        </is>
      </c>
    </row>
    <row r="21">
      <c r="B21" s="3" t="n"/>
    </row>
    <row r="22">
      <c r="B22" s="4" t="inlineStr">
        <is>
          <t>La méthode</t>
        </is>
      </c>
    </row>
    <row r="23" ht="27" customHeight="1">
      <c r="B23" s="3" t="inlineStr">
        <is>
          <t>Coût d'une opération = terme kilométrique (CK) × kilomètres + terme horaire (CC) × heures + terme journalier (CJ) × jours.</t>
        </is>
      </c>
    </row>
    <row r="24" ht="27" customHeight="1">
      <c r="B24" s="3" t="inlineStr">
        <is>
          <t>CK : gazole, pneumatiques, entretien et réparations, péages non refacturés. CC : personnel de conduite (salaires, charges, frais de déplacement). CJ : détention du véhicule (amortissement ou loyer, financement, assurances, taxes) et frais de structure.</t>
        </is>
      </c>
    </row>
    <row r="25" ht="27" customHeight="1">
      <c r="B25" s="3" t="inlineStr">
        <is>
          <t>Hausse gazole due = montant facturé hors indexation × part du gazole dans le prix × (indice du mois ÷ indice de référence − 1). Elle joue dans les deux sens : à la baisse aussi.</t>
        </is>
      </c>
    </row>
    <row r="26">
      <c r="B26" s="3" t="n"/>
    </row>
    <row r="27">
      <c r="B27" s="4" t="inlineStr">
        <is>
          <t>Sources</t>
        </is>
      </c>
    </row>
    <row r="28">
      <c r="B28" s="3" t="inlineStr">
        <is>
          <t>Comité national routier (CNR), indices et références de coûts du transport routier : https://www.cnr.fr</t>
        </is>
      </c>
    </row>
    <row r="29" ht="27" customHeight="1">
      <c r="B29" s="3" t="inlineStr">
        <is>
          <t>Code des transports, articles L3222-1 à L3222-9 (révision du prix selon les charges de carburant) : https://www.legifrance.gouv.fr/codes/id/LEGISCTA000023083803</t>
        </is>
      </c>
    </row>
    <row r="30">
      <c r="B30" s="3" t="n"/>
    </row>
    <row r="31">
      <c r="B31" s="4" t="inlineStr">
        <is>
          <t>Limites</t>
        </is>
      </c>
    </row>
    <row r="32" ht="27" customHeight="1">
      <c r="B32" s="3" t="inlineStr">
        <is>
          <t>Cet outil aide à décider. Il ne remplace ni votre expert-comptable ni un avis juridique sur vos contrats. L'attestation de capacité financière reste établie par votre expert-comptable.</t>
        </is>
      </c>
    </row>
    <row r="33">
      <c r="B33" s="3" t="n"/>
    </row>
    <row r="34">
      <c r="B34" s="4" t="inlineStr">
        <is>
          <t>Aller plus loin</t>
        </is>
      </c>
    </row>
    <row r="35">
      <c r="B35" s="3" t="inlineStr">
        <is>
          <t>Audit flash de 30 minutes, offert et sans engagement : www.fgconseilspme.fr/rendez-vous</t>
        </is>
      </c>
    </row>
    <row r="37">
      <c r="B37" s="7"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pageSetup orientation="portrait" fitToHeight="0" fitToWidth="1"/>
  <headerFooter>
    <oddHeader/>
    <oddFooter>&amp;CFG Conseils PME, www.fgconseilspme.fr</oddFooter>
    <evenHeader/>
    <evenFooter>&amp;CFG Conseils PME, www.fgconseilspme.fr</evenFooter>
    <firstHeader/>
    <firstFooter/>
  </headerFooter>
</worksheet>
</file>

<file path=xl/worksheets/sheet2.xml><?xml version="1.0" encoding="utf-8"?>
<worksheet xmlns="http://schemas.openxmlformats.org/spreadsheetml/2006/main">
  <sheetPr>
    <tabColor rgb="002F7D5B"/>
    <outlinePr summaryBelow="1" summaryRight="1"/>
    <pageSetUpPr fitToPage="1"/>
  </sheetPr>
  <dimension ref="A1:F4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8" customWidth="1" min="1" max="1"/>
    <col width="12" customWidth="1" min="2" max="2"/>
    <col width="17" customWidth="1" min="3" max="3"/>
    <col width="17" customWidth="1" min="4" max="4"/>
    <col width="17" customWidth="1" min="5" max="5"/>
    <col width="58" customWidth="1" min="6" max="6"/>
  </cols>
  <sheetData>
    <row r="1" ht="24" customHeight="1">
      <c r="A1" s="8" t="inlineStr">
        <is>
          <t>Coût de revient par véhicule : méthode à trois termes (trinôme)</t>
        </is>
      </c>
    </row>
    <row r="2">
      <c r="A2" s="9" t="inlineStr">
        <is>
          <t>Exemple fictif déjà rempli pour le véhicule 1 : remplacez-le par vos chiffres. Cases jaunes = à saisir, chiffres en gras = calculés.</t>
        </is>
      </c>
    </row>
    <row r="4">
      <c r="A4" s="10" t="inlineStr">
        <is>
          <t>Poste</t>
        </is>
      </c>
      <c r="B4" s="11" t="inlineStr">
        <is>
          <t>Unité</t>
        </is>
      </c>
      <c r="C4" s="11" t="inlineStr">
        <is>
          <t>Véhicule 1</t>
        </is>
      </c>
      <c r="D4" s="11" t="inlineStr">
        <is>
          <t>Véhicule 2</t>
        </is>
      </c>
      <c r="E4" s="11" t="inlineStr">
        <is>
          <t>Véhicule 3</t>
        </is>
      </c>
      <c r="F4" s="11" t="inlineStr">
        <is>
          <t>Où trouver le chiffre</t>
        </is>
      </c>
    </row>
    <row r="5">
      <c r="A5" s="12" t="inlineStr">
        <is>
          <t>Nom du véhicule</t>
        </is>
      </c>
      <c r="B5" s="12" t="inlineStr">
        <is>
          <t>texte</t>
        </is>
      </c>
      <c r="C5" s="13" t="inlineStr">
        <is>
          <t>Ensemble 40 t (exemple fictif)</t>
        </is>
      </c>
      <c r="D5" s="13" t="n"/>
      <c r="E5" s="13" t="n"/>
      <c r="F5" s="2" t="inlineStr">
        <is>
          <t>Immatriculation ou type</t>
        </is>
      </c>
    </row>
    <row r="6">
      <c r="A6" s="14" t="inlineStr">
        <is>
          <t>1. Activité annuelle du véhicule</t>
        </is>
      </c>
      <c r="B6" s="15" t="n"/>
      <c r="C6" s="15" t="n"/>
      <c r="D6" s="15" t="n"/>
      <c r="E6" s="15" t="n"/>
      <c r="F6" s="15" t="n"/>
    </row>
    <row r="7">
      <c r="A7" s="12" t="inlineStr">
        <is>
          <t>Kilomètres parcourus par an (en charge et à vide)</t>
        </is>
      </c>
      <c r="B7" s="12" t="inlineStr">
        <is>
          <t>km</t>
        </is>
      </c>
      <c r="C7" s="16" t="n">
        <v>110000</v>
      </c>
      <c r="D7" s="16" t="n"/>
      <c r="E7" s="16" t="n"/>
      <c r="F7" s="2" t="inlineStr">
        <is>
          <t>Relevés du chronotachygraphe ou de la télématique</t>
        </is>
      </c>
    </row>
    <row r="8">
      <c r="A8" s="12" t="inlineStr">
        <is>
          <t>Jours d'exploitation par an</t>
        </is>
      </c>
      <c r="B8" s="12" t="inlineStr">
        <is>
          <t>jours</t>
        </is>
      </c>
      <c r="C8" s="16" t="n">
        <v>220</v>
      </c>
      <c r="D8" s="16" t="n"/>
      <c r="E8" s="16" t="n"/>
      <c r="F8" s="2" t="inlineStr">
        <is>
          <t>Jours où le véhicule roule</t>
        </is>
      </c>
    </row>
    <row r="9">
      <c r="A9" s="12" t="inlineStr">
        <is>
          <t>Heures de service des conducteurs par an (conduite, attente, chargement)</t>
        </is>
      </c>
      <c r="B9" s="12" t="inlineStr">
        <is>
          <t>h</t>
        </is>
      </c>
      <c r="C9" s="16" t="n">
        <v>2200</v>
      </c>
      <c r="D9" s="16" t="n"/>
      <c r="E9" s="16" t="n"/>
      <c r="F9" s="2" t="inlineStr">
        <is>
          <t>Relevés du chronotachygraphe</t>
        </is>
      </c>
    </row>
    <row r="10">
      <c r="A10" s="14" t="inlineStr">
        <is>
          <t>2. Terme kilométrique (CK) : ce qui varie avec les kilomètres</t>
        </is>
      </c>
      <c r="B10" s="15" t="n"/>
      <c r="C10" s="15" t="n"/>
      <c r="D10" s="15" t="n"/>
      <c r="E10" s="15" t="n"/>
      <c r="F10" s="15" t="n"/>
    </row>
    <row r="11">
      <c r="A11" s="12" t="inlineStr">
        <is>
          <t>Consommation de gazole</t>
        </is>
      </c>
      <c r="B11" s="12" t="inlineStr">
        <is>
          <t>l / 100 km</t>
        </is>
      </c>
      <c r="C11" s="17" t="n">
        <v>33</v>
      </c>
      <c r="D11" s="17" t="n"/>
      <c r="E11" s="17" t="n"/>
      <c r="F11" s="2" t="inlineStr">
        <is>
          <t>Cartes carburant ÷ kilomètres</t>
        </is>
      </c>
    </row>
    <row r="12">
      <c r="A12" s="12" t="inlineStr">
        <is>
          <t>Prix moyen du gazole HT, net du remboursement d'accise</t>
        </is>
      </c>
      <c r="B12" s="12" t="inlineStr">
        <is>
          <t>€ / l</t>
        </is>
      </c>
      <c r="C12" s="18" t="n">
        <v>1.15</v>
      </c>
      <c r="D12" s="18" t="n"/>
      <c r="E12" s="18" t="n"/>
      <c r="F12" s="2" t="inlineStr">
        <is>
          <t>Factures carburant</t>
        </is>
      </c>
    </row>
    <row r="13">
      <c r="A13" s="12" t="inlineStr">
        <is>
          <t>Pneumatiques</t>
        </is>
      </c>
      <c r="B13" s="12" t="inlineStr">
        <is>
          <t>€ / an</t>
        </is>
      </c>
      <c r="C13" s="19" t="n">
        <v>4455</v>
      </c>
      <c r="D13" s="19" t="n"/>
      <c r="E13" s="19" t="n"/>
      <c r="F13" s="2" t="inlineStr">
        <is>
          <t>Grand livre, compte pneumatiques</t>
        </is>
      </c>
    </row>
    <row r="14">
      <c r="A14" s="12" t="inlineStr">
        <is>
          <t>Entretien et réparations</t>
        </is>
      </c>
      <c r="B14" s="12" t="inlineStr">
        <is>
          <t>€ / an</t>
        </is>
      </c>
      <c r="C14" s="19" t="n">
        <v>9900</v>
      </c>
      <c r="D14" s="19" t="n"/>
      <c r="E14" s="19" t="n"/>
      <c r="F14" s="2" t="inlineStr">
        <is>
          <t>Grand livre, compte entretien</t>
        </is>
      </c>
    </row>
    <row r="15">
      <c r="A15" s="12" t="inlineStr">
        <is>
          <t>Péages (si non refacturés au client)</t>
        </is>
      </c>
      <c r="B15" s="12" t="inlineStr">
        <is>
          <t>€ / an</t>
        </is>
      </c>
      <c r="C15" s="19" t="n">
        <v>0</v>
      </c>
      <c r="D15" s="19" t="n"/>
      <c r="E15" s="19" t="n"/>
      <c r="F15" s="2" t="inlineStr">
        <is>
          <t>Relevés de télépéage</t>
        </is>
      </c>
    </row>
    <row r="16">
      <c r="A16" s="12" t="inlineStr">
        <is>
          <t>Gazole au kilomètre</t>
        </is>
      </c>
      <c r="B16" s="12" t="inlineStr">
        <is>
          <t>€ / km</t>
        </is>
      </c>
      <c r="C16" s="20">
        <f>IF(N(C7)=0,"",N(C11)/100*N(C12))</f>
        <v>0.3795</v>
      </c>
      <c r="D16" s="20" t="str">
        <f>IF(N(D7)=0,"",N(D11)/100*N(D12))</f>
        <v/>
      </c>
      <c r="E16" s="20" t="str">
        <f>IF(N(E7)=0,"",N(E11)/100*N(E12))</f>
        <v/>
      </c>
    </row>
    <row r="17">
      <c r="A17" s="21" t="inlineStr">
        <is>
          <t>Terme kilométrique (CK)</t>
        </is>
      </c>
      <c r="B17" s="12" t="inlineStr">
        <is>
          <t>€ / km</t>
        </is>
      </c>
      <c r="C17" s="22">
        <f>IF(N(C7)=0,"",C16+(N(C13)+N(C14)+N(C15))/C7)</f>
        <v>0.51</v>
      </c>
      <c r="D17" s="22" t="str">
        <f>IF(N(D7)=0,"",D16+(N(D13)+N(D14)+N(D15))/D7)</f>
        <v/>
      </c>
      <c r="E17" s="22" t="str">
        <f>IF(N(E7)=0,"",E16+(N(E13)+N(E14)+N(E15))/E7)</f>
        <v/>
      </c>
      <c r="F17" s="2" t="inlineStr">
        <is>
          <t>Gazole + (pneus + entretien + péages) ÷ km</t>
        </is>
      </c>
    </row>
    <row r="18">
      <c r="A18" s="14" t="inlineStr">
        <is>
          <t>3. Terme horaire (CC) : le personnel de conduite</t>
        </is>
      </c>
      <c r="B18" s="15" t="n"/>
      <c r="C18" s="15" t="n"/>
      <c r="D18" s="15" t="n"/>
      <c r="E18" s="15" t="n"/>
      <c r="F18" s="15" t="n"/>
    </row>
    <row r="19">
      <c r="A19" s="12" t="inlineStr">
        <is>
          <t>Salaires bruts des conducteurs affectés au véhicule</t>
        </is>
      </c>
      <c r="B19" s="12" t="inlineStr">
        <is>
          <t>€ / an</t>
        </is>
      </c>
      <c r="C19" s="19" t="n">
        <v>50000</v>
      </c>
      <c r="D19" s="19" t="n"/>
      <c r="E19" s="19" t="n"/>
      <c r="F19" s="2" t="inlineStr">
        <is>
          <t>Livre de paie</t>
        </is>
      </c>
    </row>
    <row r="20">
      <c r="A20" s="12" t="inlineStr">
        <is>
          <t>Taux de charges patronales</t>
        </is>
      </c>
      <c r="B20" s="12" t="inlineStr">
        <is>
          <t>%</t>
        </is>
      </c>
      <c r="C20" s="23" t="n">
        <v>0.3</v>
      </c>
      <c r="D20" s="23" t="n"/>
      <c r="E20" s="23" t="n"/>
      <c r="F20" s="2" t="inlineStr">
        <is>
          <t>Le vôtre, donné par votre expert-comptable</t>
        </is>
      </c>
    </row>
    <row r="21">
      <c r="A21" s="12" t="inlineStr">
        <is>
          <t>Frais de déplacement (repas, découchers)</t>
        </is>
      </c>
      <c r="B21" s="12" t="inlineStr">
        <is>
          <t>€ / an</t>
        </is>
      </c>
      <c r="C21" s="19" t="n">
        <v>9800</v>
      </c>
      <c r="D21" s="19" t="n"/>
      <c r="E21" s="19" t="n"/>
      <c r="F21" s="2" t="inlineStr">
        <is>
          <t>Notes de frais, livre de paie</t>
        </is>
      </c>
    </row>
    <row r="22">
      <c r="A22" s="12" t="inlineStr">
        <is>
          <t>Coût annuel du personnel de conduite</t>
        </is>
      </c>
      <c r="B22" s="12" t="inlineStr">
        <is>
          <t>€ / an</t>
        </is>
      </c>
      <c r="C22" s="24">
        <f>IF(N(C9)=0,"",N(C19)*(1+N(C20))+N(C21))</f>
        <v>74800.0</v>
      </c>
      <c r="D22" s="24" t="str">
        <f>IF(N(D9)=0,"",N(D19)*(1+N(D20))+N(D21))</f>
        <v/>
      </c>
      <c r="E22" s="24" t="str">
        <f>IF(N(E9)=0,"",N(E19)*(1+N(E20))+N(E21))</f>
        <v/>
      </c>
      <c r="F22" s="2" t="inlineStr">
        <is>
          <t>Salaires × (1 + charges) + frais de déplacement</t>
        </is>
      </c>
    </row>
    <row r="23">
      <c r="A23" s="21" t="inlineStr">
        <is>
          <t>Terme horaire (CC)</t>
        </is>
      </c>
      <c r="B23" s="12" t="inlineStr">
        <is>
          <t>€ / h</t>
        </is>
      </c>
      <c r="C23" s="25">
        <f>IF(N(C9)=0,"",C22/C9)</f>
        <v>34.0</v>
      </c>
      <c r="D23" s="25" t="str">
        <f>IF(N(D9)=0,"",D22/D9)</f>
        <v/>
      </c>
      <c r="E23" s="25" t="str">
        <f>IF(N(E9)=0,"",E22/E9)</f>
        <v/>
      </c>
      <c r="F23" s="2" t="inlineStr">
        <is>
          <t>Coût du personnel de conduite ÷ heures de service</t>
        </is>
      </c>
    </row>
    <row r="24">
      <c r="A24" s="14" t="inlineStr">
        <is>
          <t>4. Terme journalier (CJ) : ce qui court chaque jour, que le camion roule ou non</t>
        </is>
      </c>
      <c r="B24" s="15" t="n"/>
      <c r="C24" s="15" t="n"/>
      <c r="D24" s="15" t="n"/>
      <c r="E24" s="15" t="n"/>
      <c r="F24" s="15" t="n"/>
    </row>
    <row r="25">
      <c r="A25" s="12" t="inlineStr">
        <is>
          <t>Amortissement ou loyer du véhicule (tracteur et semi-remorque)</t>
        </is>
      </c>
      <c r="B25" s="12" t="inlineStr">
        <is>
          <t>€ / an</t>
        </is>
      </c>
      <c r="C25" s="19" t="n">
        <v>26000</v>
      </c>
      <c r="D25" s="19" t="n"/>
      <c r="E25" s="19" t="n"/>
      <c r="F25" s="2" t="inlineStr">
        <is>
          <t>Tableau d'amortissement ou contrat de location</t>
        </is>
      </c>
    </row>
    <row r="26">
      <c r="A26" s="12" t="inlineStr">
        <is>
          <t>Frais financiers du véhicule</t>
        </is>
      </c>
      <c r="B26" s="12" t="inlineStr">
        <is>
          <t>€ / an</t>
        </is>
      </c>
      <c r="C26" s="19" t="n">
        <v>5000</v>
      </c>
      <c r="D26" s="19" t="n"/>
      <c r="E26" s="19" t="n"/>
      <c r="F26" s="2" t="inlineStr">
        <is>
          <t>Tableau d'emprunt ou de crédit-bail</t>
        </is>
      </c>
    </row>
    <row r="27">
      <c r="A27" s="12" t="inlineStr">
        <is>
          <t>Assurances et taxes du véhicule</t>
        </is>
      </c>
      <c r="B27" s="12" t="inlineStr">
        <is>
          <t>€ / an</t>
        </is>
      </c>
      <c r="C27" s="19" t="n">
        <v>6400</v>
      </c>
      <c r="D27" s="19" t="n"/>
      <c r="E27" s="19" t="n"/>
      <c r="F27" s="2" t="inlineStr">
        <is>
          <t>Avis d'échéance, déclarations</t>
        </is>
      </c>
    </row>
    <row r="28">
      <c r="A28" s="12" t="inlineStr">
        <is>
          <t>Frais de structure affectés au véhicule</t>
        </is>
      </c>
      <c r="B28" s="12" t="inlineStr">
        <is>
          <t>€ / an</t>
        </is>
      </c>
      <c r="C28" s="19" t="n">
        <v>33000</v>
      </c>
      <c r="D28" s="19" t="n"/>
      <c r="E28" s="19" t="n"/>
      <c r="F28" s="2" t="inlineStr">
        <is>
          <t>Total des frais de structure de l'année ÷ nombre de véhicules</t>
        </is>
      </c>
    </row>
    <row r="29">
      <c r="A29" s="21" t="inlineStr">
        <is>
          <t>Terme journalier (CJ)</t>
        </is>
      </c>
      <c r="B29" s="12" t="inlineStr">
        <is>
          <t>€ / jour</t>
        </is>
      </c>
      <c r="C29" s="25">
        <f>IF(N(C8)=0,"",(N(C25)+N(C26)+N(C27)+N(C28))/C8)</f>
        <v>320.0</v>
      </c>
      <c r="D29" s="25" t="str">
        <f>IF(N(D8)=0,"",(N(D25)+N(D26)+N(D27)+N(D28))/D8)</f>
        <v/>
      </c>
      <c r="E29" s="25" t="str">
        <f>IF(N(E8)=0,"",(N(E25)+N(E26)+N(E27)+N(E28))/E8)</f>
        <v/>
      </c>
      <c r="F29" s="2" t="inlineStr">
        <is>
          <t>(Détention du véhicule + structure) ÷ jours d'exploitation</t>
        </is>
      </c>
    </row>
    <row r="30">
      <c r="A30" s="14" t="inlineStr">
        <is>
          <t>5. Coût de revient complet</t>
        </is>
      </c>
      <c r="B30" s="15" t="n"/>
      <c r="C30" s="15" t="n"/>
      <c r="D30" s="15" t="n"/>
      <c r="E30" s="15" t="n"/>
      <c r="F30" s="15" t="n"/>
    </row>
    <row r="31">
      <c r="A31" s="12" t="inlineStr">
        <is>
          <t>Coût annuel = CK × km + CC × heures + CJ × jours</t>
        </is>
      </c>
      <c r="B31" s="12" t="inlineStr">
        <is>
          <t>€ / an</t>
        </is>
      </c>
      <c r="C31" s="24">
        <f>IF(OR(N(C7)=0,N(C8)=0,N(C9)=0),"",C17*C7+C23*C9+C29*C8)</f>
        <v>201300.0</v>
      </c>
      <c r="D31" s="24" t="str">
        <f>IF(OR(N(D7)=0,N(D8)=0,N(D9)=0),"",D17*D7+D23*D9+D29*D8)</f>
        <v/>
      </c>
      <c r="E31" s="24" t="str">
        <f>IF(OR(N(E7)=0,N(E8)=0,N(E9)=0),"",E17*E7+E23*E9+E29*E8)</f>
        <v/>
      </c>
    </row>
    <row r="32">
      <c r="A32" s="21" t="inlineStr">
        <is>
          <t>Coût de revient complet au kilomètre</t>
        </is>
      </c>
      <c r="B32" s="12" t="inlineStr">
        <is>
          <t>€ / km</t>
        </is>
      </c>
      <c r="C32" s="22">
        <f>IF(C31="","",C31/C7)</f>
        <v>1.83</v>
      </c>
      <c r="D32" s="22" t="str">
        <f>IF(D31="","",D31/D7)</f>
        <v/>
      </c>
      <c r="E32" s="22" t="str">
        <f>IF(E31="","",E31/E7)</f>
        <v/>
      </c>
      <c r="F32" s="2" t="inlineStr">
        <is>
          <t>À comparer à votre prix moyen au km parcouru</t>
        </is>
      </c>
    </row>
    <row r="33">
      <c r="A33" s="12" t="inlineStr">
        <is>
          <t xml:space="preserve">   dont conducteurs</t>
        </is>
      </c>
      <c r="B33" s="12" t="inlineStr">
        <is>
          <t>€ / km</t>
        </is>
      </c>
      <c r="C33" s="20">
        <f>IF(C31="","",C22/C7)</f>
        <v>0.68</v>
      </c>
      <c r="D33" s="20" t="str">
        <f>IF(D31="","",D22/D7)</f>
        <v/>
      </c>
      <c r="E33" s="20" t="str">
        <f>IF(E31="","",E22/E7)</f>
        <v/>
      </c>
    </row>
    <row r="34">
      <c r="A34" s="12" t="inlineStr">
        <is>
          <t xml:space="preserve">   dont gazole</t>
        </is>
      </c>
      <c r="B34" s="12" t="inlineStr">
        <is>
          <t>€ / km</t>
        </is>
      </c>
      <c r="C34" s="20">
        <f>IF(C31="","",C16)</f>
        <v>0.3795</v>
      </c>
      <c r="D34" s="20" t="str">
        <f>IF(D31="","",D16)</f>
        <v/>
      </c>
      <c r="E34" s="20" t="str">
        <f>IF(E31="","",E16)</f>
        <v/>
      </c>
    </row>
    <row r="35">
      <c r="A35" s="12" t="inlineStr">
        <is>
          <t xml:space="preserve">   dont véhicule (pneus, entretien, péages, détention)</t>
        </is>
      </c>
      <c r="B35" s="12" t="inlineStr">
        <is>
          <t>€ / km</t>
        </is>
      </c>
      <c r="C35" s="20">
        <f>IF(C31="","",(N(C13)+N(C14)+N(C15)+N(C25)+N(C26)+N(C27))/C7)</f>
        <v>0.4705</v>
      </c>
      <c r="D35" s="20" t="str">
        <f>IF(D31="","",(N(D13)+N(D14)+N(D15)+N(D25)+N(D26)+N(D27))/D7)</f>
        <v/>
      </c>
      <c r="E35" s="20" t="str">
        <f>IF(E31="","",(N(E13)+N(E14)+N(E15)+N(E25)+N(E26)+N(E27))/E7)</f>
        <v/>
      </c>
    </row>
    <row r="36">
      <c r="A36" s="12" t="inlineStr">
        <is>
          <t xml:space="preserve">   dont structure</t>
        </is>
      </c>
      <c r="B36" s="12" t="inlineStr">
        <is>
          <t>€ / km</t>
        </is>
      </c>
      <c r="C36" s="20">
        <f>IF(C31="","",N(C28)/C7)</f>
        <v>0.3</v>
      </c>
      <c r="D36" s="20" t="str">
        <f>IF(D31="","",N(D28)/D7)</f>
        <v/>
      </c>
      <c r="E36" s="20" t="str">
        <f>IF(E31="","",N(E28)/E7)</f>
        <v/>
      </c>
    </row>
    <row r="37">
      <c r="A37" s="14" t="inlineStr">
        <is>
          <t>6. Comparaison avec votre prix</t>
        </is>
      </c>
      <c r="B37" s="15" t="n"/>
      <c r="C37" s="15" t="n"/>
      <c r="D37" s="15" t="n"/>
      <c r="E37" s="15" t="n"/>
      <c r="F37" s="15" t="n"/>
    </row>
    <row r="38">
      <c r="A38" s="12" t="inlineStr">
        <is>
          <t>Prix moyen facturé par kilomètre parcouru</t>
        </is>
      </c>
      <c r="B38" s="12" t="inlineStr">
        <is>
          <t>€ / km</t>
        </is>
      </c>
      <c r="C38" s="18" t="n">
        <v>1.9</v>
      </c>
      <c r="D38" s="18" t="n"/>
      <c r="E38" s="18" t="n"/>
      <c r="F38" s="2" t="inlineStr">
        <is>
          <t>Chiffre d'affaires du véhicule ÷ km parcourus</t>
        </is>
      </c>
    </row>
    <row r="39">
      <c r="A39" s="21" t="inlineStr">
        <is>
          <t>Marge au kilomètre</t>
        </is>
      </c>
      <c r="B39" s="12" t="inlineStr">
        <is>
          <t>€ / km</t>
        </is>
      </c>
      <c r="C39" s="22">
        <f>IF(OR(C32="",N(C38)=0),"",C38-C32)</f>
        <v>0.06999999999999984</v>
      </c>
      <c r="D39" s="22" t="str">
        <f>IF(OR(D32="",N(D38)=0),"",D38-D32)</f>
        <v/>
      </c>
      <c r="E39" s="22" t="str">
        <f>IF(OR(E32="",N(E38)=0),"",E38-E32)</f>
        <v/>
      </c>
    </row>
    <row r="40">
      <c r="A40" s="12" t="inlineStr">
        <is>
          <t>Marge en % du prix</t>
        </is>
      </c>
      <c r="B40" s="12" t="inlineStr">
        <is>
          <t>%</t>
        </is>
      </c>
      <c r="C40" s="26">
        <f>IF(C39="","",C39/C38)</f>
        <v>0.036842105263157815</v>
      </c>
      <c r="D40" s="26" t="str">
        <f>IF(D39="","",D39/D38)</f>
        <v/>
      </c>
      <c r="E40" s="26" t="str">
        <f>IF(E39="","",E39/E38)</f>
        <v/>
      </c>
    </row>
    <row r="41">
      <c r="A41" s="12" t="inlineStr">
        <is>
          <t>Chiffre d'affaires annuel du véhicule</t>
        </is>
      </c>
      <c r="B41" s="12" t="inlineStr">
        <is>
          <t>€ / an</t>
        </is>
      </c>
      <c r="C41" s="24">
        <f>IF(C39="","",C38*C7)</f>
        <v>209000.0</v>
      </c>
      <c r="D41" s="24" t="str">
        <f>IF(D39="","",D38*D7)</f>
        <v/>
      </c>
      <c r="E41" s="24" t="str">
        <f>IF(E39="","",E38*E7)</f>
        <v/>
      </c>
    </row>
    <row r="42">
      <c r="A42" s="21" t="inlineStr">
        <is>
          <t>Marge annuelle du véhicule</t>
        </is>
      </c>
      <c r="B42" s="12" t="inlineStr">
        <is>
          <t>€ / an</t>
        </is>
      </c>
      <c r="C42" s="27">
        <f>IF(C39="","",C39*C7)</f>
        <v>7699.999999999983</v>
      </c>
      <c r="D42" s="27" t="str">
        <f>IF(D39="","",D39*D7)</f>
        <v/>
      </c>
      <c r="E42" s="27" t="str">
        <f>IF(E39="","",E39*E7)</f>
        <v/>
      </c>
    </row>
    <row r="44">
      <c r="A44" s="9" t="inlineStr">
        <is>
          <t>Exemple fictif (véhicule 1) : construit pour l'illustration, ce n'est ni un cas client ni une moyenne du secteur. Repères officiels : indices et références de coûts du CNR, www.cnr.fr.</t>
        </is>
      </c>
    </row>
    <row r="46">
      <c r="A46" s="7"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conditionalFormatting sqref="C39:C42">
    <cfRule type="cellIs" priority="1" operator="lessThan" dxfId="0">
      <formula>0</formula>
    </cfRule>
  </conditionalFormatting>
  <conditionalFormatting sqref="D39:D42">
    <cfRule type="cellIs" priority="2" operator="lessThan" dxfId="0">
      <formula>0</formula>
    </cfRule>
  </conditionalFormatting>
  <conditionalFormatting sqref="E39:E42">
    <cfRule type="cellIs" priority="3" operator="lessThan" dxfId="0">
      <formula>0</formula>
    </cfRule>
  </conditionalFormatting>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3.xml><?xml version="1.0" encoding="utf-8"?>
<worksheet xmlns="http://schemas.openxmlformats.org/spreadsheetml/2006/main">
  <sheetPr>
    <tabColor rgb="002F7D5B"/>
    <outlinePr summaryBelow="1" summaryRight="1"/>
    <pageSetUpPr fitToPage="1"/>
  </sheetPr>
  <dimension ref="A1:Q4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10" customWidth="1" min="3" max="3"/>
    <col width="10" customWidth="1" min="4" max="4"/>
    <col width="10" customWidth="1" min="5" max="5"/>
    <col width="9" customWidth="1" min="6" max="6"/>
    <col width="8" customWidth="1" min="7" max="7"/>
    <col width="11" customWidth="1" min="8" max="8"/>
    <col width="11" customWidth="1" min="9" max="9"/>
    <col width="10" customWidth="1" min="10" max="10"/>
    <col width="9" customWidth="1" min="11" max="11"/>
    <col width="12" customWidth="1" min="12" max="12"/>
    <col width="12" customWidth="1" min="13" max="13"/>
    <col width="11" customWidth="1" min="14" max="14"/>
    <col width="9" customWidth="1" min="15" max="15"/>
    <col width="11" customWidth="1" min="16" max="16"/>
    <col width="11" customWidth="1" min="17" max="17"/>
  </cols>
  <sheetData>
    <row r="1" ht="24" customHeight="1">
      <c r="A1" s="8" t="inlineStr">
        <is>
          <t>Marge par tournée et par client, kilomètres à vide compris</t>
        </is>
      </c>
    </row>
    <row r="2">
      <c r="A2" s="9" t="inlineStr">
        <is>
          <t>Une ligne par tournée type. Le coût reprend les trois termes du véhicule choisi (onglet « Coût de revient »). Les trois premières lignes sont un exemple fictif.</t>
        </is>
      </c>
    </row>
    <row r="3">
      <c r="A3" s="14" t="inlineStr">
        <is>
          <t>Saisie des tournées (colonnes A à I) et résultats calculés (colonnes J à Q)</t>
        </is>
      </c>
      <c r="B3" s="15" t="n"/>
      <c r="C3" s="15" t="n"/>
      <c r="D3" s="15" t="n"/>
      <c r="E3" s="15" t="n"/>
      <c r="F3" s="15" t="n"/>
      <c r="G3" s="15" t="n"/>
      <c r="H3" s="15" t="n"/>
      <c r="I3" s="15" t="n"/>
      <c r="J3" s="15" t="n"/>
      <c r="K3" s="15" t="n"/>
      <c r="L3" s="15" t="n"/>
      <c r="M3" s="15" t="n"/>
      <c r="N3" s="15" t="n"/>
      <c r="O3" s="15" t="n"/>
      <c r="P3" s="15" t="n"/>
      <c r="Q3" s="15" t="n"/>
    </row>
    <row r="4" ht="42" customHeight="1">
      <c r="A4" s="28" t="inlineStr">
        <is>
          <t>Client</t>
        </is>
      </c>
      <c r="B4" s="28" t="inlineStr">
        <is>
          <t>Tournée</t>
        </is>
      </c>
      <c r="C4" s="28" t="inlineStr">
        <is>
          <t>Véhicule (1 à 3)</t>
        </is>
      </c>
      <c r="D4" s="28" t="inlineStr">
        <is>
          <t>Km en charge</t>
        </is>
      </c>
      <c r="E4" s="28" t="inlineStr">
        <is>
          <t>Km à vide</t>
        </is>
      </c>
      <c r="F4" s="28" t="inlineStr">
        <is>
          <t>Heures</t>
        </is>
      </c>
      <c r="G4" s="28" t="inlineStr">
        <is>
          <t>Jours</t>
        </is>
      </c>
      <c r="H4" s="28" t="inlineStr">
        <is>
          <t>Prix au km en charge (€)</t>
        </is>
      </c>
      <c r="I4" s="28" t="inlineStr">
        <is>
          <t>ou forfait (€)</t>
        </is>
      </c>
      <c r="J4" s="11" t="inlineStr">
        <is>
          <t>Km total</t>
        </is>
      </c>
      <c r="K4" s="11" t="inlineStr">
        <is>
          <t>Part à vide</t>
        </is>
      </c>
      <c r="L4" s="11" t="inlineStr">
        <is>
          <t>Prix facturé (€)</t>
        </is>
      </c>
      <c r="M4" s="11" t="inlineStr">
        <is>
          <t>Coût de revient (€)</t>
        </is>
      </c>
      <c r="N4" s="11" t="inlineStr">
        <is>
          <t>Marge (€)</t>
        </is>
      </c>
      <c r="O4" s="11" t="inlineStr">
        <is>
          <t>Marge (%)</t>
        </is>
      </c>
      <c r="P4" s="11" t="inlineStr">
        <is>
          <t>Prix par km en charge (€)</t>
        </is>
      </c>
      <c r="Q4" s="11" t="inlineStr">
        <is>
          <t>Coût par km en charge (€)</t>
        </is>
      </c>
    </row>
    <row r="5">
      <c r="A5" s="13" t="inlineStr">
        <is>
          <t>Client A (fictif)</t>
        </is>
      </c>
      <c r="B5" s="13" t="inlineStr">
        <is>
          <t>Lille - Lyon, retour à vide partiel</t>
        </is>
      </c>
      <c r="C5" s="29" t="n">
        <v>1</v>
      </c>
      <c r="D5" s="16" t="n">
        <v>450</v>
      </c>
      <c r="E5" s="16" t="n">
        <v>150</v>
      </c>
      <c r="F5" s="17" t="n">
        <v>11</v>
      </c>
      <c r="G5" s="17" t="n">
        <v>1</v>
      </c>
      <c r="H5" s="18" t="n">
        <v>2.05</v>
      </c>
      <c r="I5" s="30" t="n"/>
      <c r="J5" s="31">
        <f>IF(N(D5)+N(E5)=0,"",N(D5)+N(E5))</f>
        <v>600.0</v>
      </c>
      <c r="K5" s="26">
        <f>IF(J5="","",N(E5)/J5)</f>
        <v>0.25</v>
      </c>
      <c r="L5" s="32">
        <f>IF(J5="","",IF(N(I5)&gt;0,I5,N(D5)*N(H5)))</f>
        <v>922.4999999999999</v>
      </c>
      <c r="M5" s="32">
        <f>IF(OR(J5="",N(C5)&lt;1,N(C5)&gt;3),"",IF(N(INDEX('Coût de revient'!$C$31:$E$31,1,C5))=0,"",N(INDEX('Coût de revient'!$C$17:$E$17,1,C5))*J5+N(INDEX('Coût de revient'!$C$23:$E$23,1,C5))*N(F5)+N(INDEX('Coût de revient'!$C$29:$E$29,1,C5))*N(G5)))</f>
        <v>1000.0</v>
      </c>
      <c r="N5" s="32">
        <f>IF(OR(L5="",M5=""),"",L5-M5)</f>
        <v>-77.50000000000011</v>
      </c>
      <c r="O5" s="26">
        <f>IF(OR(N5="",N(L5)=0),"",N5/L5)</f>
        <v>-0.08401084010840122</v>
      </c>
      <c r="P5" s="33">
        <f>IF(OR(L5="",N(D5)=0),"",L5/D5)</f>
        <v>2.05</v>
      </c>
      <c r="Q5" s="33">
        <f>IF(OR(M5="",N(D5)=0),"",M5/D5)</f>
        <v>2.2222222222222223</v>
      </c>
    </row>
    <row r="6">
      <c r="A6" s="13" t="inlineStr">
        <is>
          <t>Client B (fictif)</t>
        </is>
      </c>
      <c r="B6" s="13" t="inlineStr">
        <is>
          <t>Lille - Rouen - Lille, fret retour</t>
        </is>
      </c>
      <c r="C6" s="29" t="n">
        <v>1</v>
      </c>
      <c r="D6" s="16" t="n">
        <v>520</v>
      </c>
      <c r="E6" s="16" t="n">
        <v>30</v>
      </c>
      <c r="F6" s="17" t="n">
        <v>10</v>
      </c>
      <c r="G6" s="17" t="n">
        <v>1</v>
      </c>
      <c r="H6" s="18" t="n">
        <v>1.9</v>
      </c>
      <c r="I6" s="30" t="n"/>
      <c r="J6" s="31">
        <f>IF(N(D6)+N(E6)=0,"",N(D6)+N(E6))</f>
        <v>550.0</v>
      </c>
      <c r="K6" s="26">
        <f>IF(J6="","",N(E6)/J6)</f>
        <v>0.05454545454545454</v>
      </c>
      <c r="L6" s="32">
        <f>IF(J6="","",IF(N(I6)&gt;0,I6,N(D6)*N(H6)))</f>
        <v>988.0</v>
      </c>
      <c r="M6" s="32">
        <f>IF(OR(J6="",N(C6)&lt;1,N(C6)&gt;3),"",IF(N(INDEX('Coût de revient'!$C$31:$E$31,1,C6))=0,"",N(INDEX('Coût de revient'!$C$17:$E$17,1,C6))*J6+N(INDEX('Coût de revient'!$C$23:$E$23,1,C6))*N(F6)+N(INDEX('Coût de revient'!$C$29:$E$29,1,C6))*N(G6)))</f>
        <v>940.5</v>
      </c>
      <c r="N6" s="32">
        <f>IF(OR(L6="",M6=""),"",L6-M6)</f>
        <v>47.5</v>
      </c>
      <c r="O6" s="26">
        <f>IF(OR(N6="",N(L6)=0),"",N6/L6)</f>
        <v>0.04807692307692308</v>
      </c>
      <c r="P6" s="33">
        <f>IF(OR(L6="",N(D6)=0),"",L6/D6)</f>
        <v>1.9</v>
      </c>
      <c r="Q6" s="33">
        <f>IF(OR(M6="",N(D6)=0),"",M6/D6)</f>
        <v>1.8086538461538462</v>
      </c>
    </row>
    <row r="7">
      <c r="A7" s="13" t="inlineStr">
        <is>
          <t>Client C (fictif)</t>
        </is>
      </c>
      <c r="B7" s="13" t="inlineStr">
        <is>
          <t>Distribution régionale, forfait jour</t>
        </is>
      </c>
      <c r="C7" s="29" t="n">
        <v>1</v>
      </c>
      <c r="D7" s="16" t="n">
        <v>220</v>
      </c>
      <c r="E7" s="16" t="n">
        <v>40</v>
      </c>
      <c r="F7" s="17" t="n">
        <v>9</v>
      </c>
      <c r="G7" s="17" t="n">
        <v>1</v>
      </c>
      <c r="H7" s="18" t="n"/>
      <c r="I7" s="30" t="n">
        <v>780</v>
      </c>
      <c r="J7" s="31">
        <f>IF(N(D7)+N(E7)=0,"",N(D7)+N(E7))</f>
        <v>260.0</v>
      </c>
      <c r="K7" s="26">
        <f>IF(J7="","",N(E7)/J7)</f>
        <v>0.15384615384615385</v>
      </c>
      <c r="L7" s="32">
        <f>IF(J7="","",IF(N(I7)&gt;0,I7,N(D7)*N(H7)))</f>
        <v>780.0</v>
      </c>
      <c r="M7" s="32">
        <f>IF(OR(J7="",N(C7)&lt;1,N(C7)&gt;3),"",IF(N(INDEX('Coût de revient'!$C$31:$E$31,1,C7))=0,"",N(INDEX('Coût de revient'!$C$17:$E$17,1,C7))*J7+N(INDEX('Coût de revient'!$C$23:$E$23,1,C7))*N(F7)+N(INDEX('Coût de revient'!$C$29:$E$29,1,C7))*N(G7)))</f>
        <v>758.6</v>
      </c>
      <c r="N7" s="32">
        <f>IF(OR(L7="",M7=""),"",L7-M7)</f>
        <v>21.399999999999977</v>
      </c>
      <c r="O7" s="26">
        <f>IF(OR(N7="",N(L7)=0),"",N7/L7)</f>
        <v>0.027435897435897406</v>
      </c>
      <c r="P7" s="33">
        <f>IF(OR(L7="",N(D7)=0),"",L7/D7)</f>
        <v>3.5454545454545454</v>
      </c>
      <c r="Q7" s="33">
        <f>IF(OR(M7="",N(D7)=0),"",M7/D7)</f>
        <v>3.4481818181818182</v>
      </c>
    </row>
    <row r="8">
      <c r="A8" s="13" t="n"/>
      <c r="B8" s="13" t="n"/>
      <c r="C8" s="29" t="n"/>
      <c r="D8" s="16" t="n"/>
      <c r="E8" s="16" t="n"/>
      <c r="F8" s="17" t="n"/>
      <c r="G8" s="17" t="n"/>
      <c r="H8" s="18" t="n"/>
      <c r="I8" s="30" t="n"/>
      <c r="J8" s="31" t="str">
        <f>IF(N(D8)+N(E8)=0,"",N(D8)+N(E8))</f>
        <v/>
      </c>
      <c r="K8" s="26" t="str">
        <f>IF(J8="","",N(E8)/J8)</f>
        <v/>
      </c>
      <c r="L8" s="32" t="str">
        <f>IF(J8="","",IF(N(I8)&gt;0,I8,N(D8)*N(H8)))</f>
        <v/>
      </c>
      <c r="M8" s="32" t="str">
        <f>IF(OR(J8="",N(C8)&lt;1,N(C8)&gt;3),"",IF(N(INDEX('Coût de revient'!$C$31:$E$31,1,C8))=0,"",N(INDEX('Coût de revient'!$C$17:$E$17,1,C8))*J8+N(INDEX('Coût de revient'!$C$23:$E$23,1,C8))*N(F8)+N(INDEX('Coût de revient'!$C$29:$E$29,1,C8))*N(G8)))</f>
        <v/>
      </c>
      <c r="N8" s="32" t="str">
        <f>IF(OR(L8="",M8=""),"",L8-M8)</f>
        <v/>
      </c>
      <c r="O8" s="26" t="str">
        <f>IF(OR(N8="",N(L8)=0),"",N8/L8)</f>
        <v/>
      </c>
      <c r="P8" s="33" t="str">
        <f>IF(OR(L8="",N(D8)=0),"",L8/D8)</f>
        <v/>
      </c>
      <c r="Q8" s="33" t="str">
        <f>IF(OR(M8="",N(D8)=0),"",M8/D8)</f>
        <v/>
      </c>
    </row>
    <row r="9">
      <c r="A9" s="13" t="n"/>
      <c r="B9" s="13" t="n"/>
      <c r="C9" s="29" t="n"/>
      <c r="D9" s="16" t="n"/>
      <c r="E9" s="16" t="n"/>
      <c r="F9" s="17" t="n"/>
      <c r="G9" s="17" t="n"/>
      <c r="H9" s="18" t="n"/>
      <c r="I9" s="30" t="n"/>
      <c r="J9" s="31" t="str">
        <f>IF(N(D9)+N(E9)=0,"",N(D9)+N(E9))</f>
        <v/>
      </c>
      <c r="K9" s="26" t="str">
        <f>IF(J9="","",N(E9)/J9)</f>
        <v/>
      </c>
      <c r="L9" s="32" t="str">
        <f>IF(J9="","",IF(N(I9)&gt;0,I9,N(D9)*N(H9)))</f>
        <v/>
      </c>
      <c r="M9" s="32" t="str">
        <f>IF(OR(J9="",N(C9)&lt;1,N(C9)&gt;3),"",IF(N(INDEX('Coût de revient'!$C$31:$E$31,1,C9))=0,"",N(INDEX('Coût de revient'!$C$17:$E$17,1,C9))*J9+N(INDEX('Coût de revient'!$C$23:$E$23,1,C9))*N(F9)+N(INDEX('Coût de revient'!$C$29:$E$29,1,C9))*N(G9)))</f>
        <v/>
      </c>
      <c r="N9" s="32" t="str">
        <f>IF(OR(L9="",M9=""),"",L9-M9)</f>
        <v/>
      </c>
      <c r="O9" s="26" t="str">
        <f>IF(OR(N9="",N(L9)=0),"",N9/L9)</f>
        <v/>
      </c>
      <c r="P9" s="33" t="str">
        <f>IF(OR(L9="",N(D9)=0),"",L9/D9)</f>
        <v/>
      </c>
      <c r="Q9" s="33" t="str">
        <f>IF(OR(M9="",N(D9)=0),"",M9/D9)</f>
        <v/>
      </c>
    </row>
    <row r="10">
      <c r="A10" s="13" t="n"/>
      <c r="B10" s="13" t="n"/>
      <c r="C10" s="29" t="n"/>
      <c r="D10" s="16" t="n"/>
      <c r="E10" s="16" t="n"/>
      <c r="F10" s="17" t="n"/>
      <c r="G10" s="17" t="n"/>
      <c r="H10" s="18" t="n"/>
      <c r="I10" s="30" t="n"/>
      <c r="J10" s="31" t="str">
        <f>IF(N(D10)+N(E10)=0,"",N(D10)+N(E10))</f>
        <v/>
      </c>
      <c r="K10" s="26" t="str">
        <f>IF(J10="","",N(E10)/J10)</f>
        <v/>
      </c>
      <c r="L10" s="32" t="str">
        <f>IF(J10="","",IF(N(I10)&gt;0,I10,N(D10)*N(H10)))</f>
        <v/>
      </c>
      <c r="M10" s="32" t="str">
        <f>IF(OR(J10="",N(C10)&lt;1,N(C10)&gt;3),"",IF(N(INDEX('Coût de revient'!$C$31:$E$31,1,C10))=0,"",N(INDEX('Coût de revient'!$C$17:$E$17,1,C10))*J10+N(INDEX('Coût de revient'!$C$23:$E$23,1,C10))*N(F10)+N(INDEX('Coût de revient'!$C$29:$E$29,1,C10))*N(G10)))</f>
        <v/>
      </c>
      <c r="N10" s="32" t="str">
        <f>IF(OR(L10="",M10=""),"",L10-M10)</f>
        <v/>
      </c>
      <c r="O10" s="26" t="str">
        <f>IF(OR(N10="",N(L10)=0),"",N10/L10)</f>
        <v/>
      </c>
      <c r="P10" s="33" t="str">
        <f>IF(OR(L10="",N(D10)=0),"",L10/D10)</f>
        <v/>
      </c>
      <c r="Q10" s="33" t="str">
        <f>IF(OR(M10="",N(D10)=0),"",M10/D10)</f>
        <v/>
      </c>
    </row>
    <row r="11">
      <c r="A11" s="13" t="n"/>
      <c r="B11" s="13" t="n"/>
      <c r="C11" s="29" t="n"/>
      <c r="D11" s="16" t="n"/>
      <c r="E11" s="16" t="n"/>
      <c r="F11" s="17" t="n"/>
      <c r="G11" s="17" t="n"/>
      <c r="H11" s="18" t="n"/>
      <c r="I11" s="30" t="n"/>
      <c r="J11" s="31" t="str">
        <f>IF(N(D11)+N(E11)=0,"",N(D11)+N(E11))</f>
        <v/>
      </c>
      <c r="K11" s="26" t="str">
        <f>IF(J11="","",N(E11)/J11)</f>
        <v/>
      </c>
      <c r="L11" s="32" t="str">
        <f>IF(J11="","",IF(N(I11)&gt;0,I11,N(D11)*N(H11)))</f>
        <v/>
      </c>
      <c r="M11" s="32" t="str">
        <f>IF(OR(J11="",N(C11)&lt;1,N(C11)&gt;3),"",IF(N(INDEX('Coût de revient'!$C$31:$E$31,1,C11))=0,"",N(INDEX('Coût de revient'!$C$17:$E$17,1,C11))*J11+N(INDEX('Coût de revient'!$C$23:$E$23,1,C11))*N(F11)+N(INDEX('Coût de revient'!$C$29:$E$29,1,C11))*N(G11)))</f>
        <v/>
      </c>
      <c r="N11" s="32" t="str">
        <f>IF(OR(L11="",M11=""),"",L11-M11)</f>
        <v/>
      </c>
      <c r="O11" s="26" t="str">
        <f>IF(OR(N11="",N(L11)=0),"",N11/L11)</f>
        <v/>
      </c>
      <c r="P11" s="33" t="str">
        <f>IF(OR(L11="",N(D11)=0),"",L11/D11)</f>
        <v/>
      </c>
      <c r="Q11" s="33" t="str">
        <f>IF(OR(M11="",N(D11)=0),"",M11/D11)</f>
        <v/>
      </c>
    </row>
    <row r="12">
      <c r="A12" s="13" t="n"/>
      <c r="B12" s="13" t="n"/>
      <c r="C12" s="29" t="n"/>
      <c r="D12" s="16" t="n"/>
      <c r="E12" s="16" t="n"/>
      <c r="F12" s="17" t="n"/>
      <c r="G12" s="17" t="n"/>
      <c r="H12" s="18" t="n"/>
      <c r="I12" s="30" t="n"/>
      <c r="J12" s="31" t="str">
        <f>IF(N(D12)+N(E12)=0,"",N(D12)+N(E12))</f>
        <v/>
      </c>
      <c r="K12" s="26" t="str">
        <f>IF(J12="","",N(E12)/J12)</f>
        <v/>
      </c>
      <c r="L12" s="32" t="str">
        <f>IF(J12="","",IF(N(I12)&gt;0,I12,N(D12)*N(H12)))</f>
        <v/>
      </c>
      <c r="M12" s="32" t="str">
        <f>IF(OR(J12="",N(C12)&lt;1,N(C12)&gt;3),"",IF(N(INDEX('Coût de revient'!$C$31:$E$31,1,C12))=0,"",N(INDEX('Coût de revient'!$C$17:$E$17,1,C12))*J12+N(INDEX('Coût de revient'!$C$23:$E$23,1,C12))*N(F12)+N(INDEX('Coût de revient'!$C$29:$E$29,1,C12))*N(G12)))</f>
        <v/>
      </c>
      <c r="N12" s="32" t="str">
        <f>IF(OR(L12="",M12=""),"",L12-M12)</f>
        <v/>
      </c>
      <c r="O12" s="26" t="str">
        <f>IF(OR(N12="",N(L12)=0),"",N12/L12)</f>
        <v/>
      </c>
      <c r="P12" s="33" t="str">
        <f>IF(OR(L12="",N(D12)=0),"",L12/D12)</f>
        <v/>
      </c>
      <c r="Q12" s="33" t="str">
        <f>IF(OR(M12="",N(D12)=0),"",M12/D12)</f>
        <v/>
      </c>
    </row>
    <row r="13">
      <c r="A13" s="13" t="n"/>
      <c r="B13" s="13" t="n"/>
      <c r="C13" s="29" t="n"/>
      <c r="D13" s="16" t="n"/>
      <c r="E13" s="16" t="n"/>
      <c r="F13" s="17" t="n"/>
      <c r="G13" s="17" t="n"/>
      <c r="H13" s="18" t="n"/>
      <c r="I13" s="30" t="n"/>
      <c r="J13" s="31" t="str">
        <f>IF(N(D13)+N(E13)=0,"",N(D13)+N(E13))</f>
        <v/>
      </c>
      <c r="K13" s="26" t="str">
        <f>IF(J13="","",N(E13)/J13)</f>
        <v/>
      </c>
      <c r="L13" s="32" t="str">
        <f>IF(J13="","",IF(N(I13)&gt;0,I13,N(D13)*N(H13)))</f>
        <v/>
      </c>
      <c r="M13" s="32" t="str">
        <f>IF(OR(J13="",N(C13)&lt;1,N(C13)&gt;3),"",IF(N(INDEX('Coût de revient'!$C$31:$E$31,1,C13))=0,"",N(INDEX('Coût de revient'!$C$17:$E$17,1,C13))*J13+N(INDEX('Coût de revient'!$C$23:$E$23,1,C13))*N(F13)+N(INDEX('Coût de revient'!$C$29:$E$29,1,C13))*N(G13)))</f>
        <v/>
      </c>
      <c r="N13" s="32" t="str">
        <f>IF(OR(L13="",M13=""),"",L13-M13)</f>
        <v/>
      </c>
      <c r="O13" s="26" t="str">
        <f>IF(OR(N13="",N(L13)=0),"",N13/L13)</f>
        <v/>
      </c>
      <c r="P13" s="33" t="str">
        <f>IF(OR(L13="",N(D13)=0),"",L13/D13)</f>
        <v/>
      </c>
      <c r="Q13" s="33" t="str">
        <f>IF(OR(M13="",N(D13)=0),"",M13/D13)</f>
        <v/>
      </c>
    </row>
    <row r="14">
      <c r="A14" s="13" t="n"/>
      <c r="B14" s="13" t="n"/>
      <c r="C14" s="29" t="n"/>
      <c r="D14" s="16" t="n"/>
      <c r="E14" s="16" t="n"/>
      <c r="F14" s="17" t="n"/>
      <c r="G14" s="17" t="n"/>
      <c r="H14" s="18" t="n"/>
      <c r="I14" s="30" t="n"/>
      <c r="J14" s="31" t="str">
        <f>IF(N(D14)+N(E14)=0,"",N(D14)+N(E14))</f>
        <v/>
      </c>
      <c r="K14" s="26" t="str">
        <f>IF(J14="","",N(E14)/J14)</f>
        <v/>
      </c>
      <c r="L14" s="32" t="str">
        <f>IF(J14="","",IF(N(I14)&gt;0,I14,N(D14)*N(H14)))</f>
        <v/>
      </c>
      <c r="M14" s="32" t="str">
        <f>IF(OR(J14="",N(C14)&lt;1,N(C14)&gt;3),"",IF(N(INDEX('Coût de revient'!$C$31:$E$31,1,C14))=0,"",N(INDEX('Coût de revient'!$C$17:$E$17,1,C14))*J14+N(INDEX('Coût de revient'!$C$23:$E$23,1,C14))*N(F14)+N(INDEX('Coût de revient'!$C$29:$E$29,1,C14))*N(G14)))</f>
        <v/>
      </c>
      <c r="N14" s="32" t="str">
        <f>IF(OR(L14="",M14=""),"",L14-M14)</f>
        <v/>
      </c>
      <c r="O14" s="26" t="str">
        <f>IF(OR(N14="",N(L14)=0),"",N14/L14)</f>
        <v/>
      </c>
      <c r="P14" s="33" t="str">
        <f>IF(OR(L14="",N(D14)=0),"",L14/D14)</f>
        <v/>
      </c>
      <c r="Q14" s="33" t="str">
        <f>IF(OR(M14="",N(D14)=0),"",M14/D14)</f>
        <v/>
      </c>
    </row>
    <row r="15">
      <c r="A15" s="13" t="n"/>
      <c r="B15" s="13" t="n"/>
      <c r="C15" s="29" t="n"/>
      <c r="D15" s="16" t="n"/>
      <c r="E15" s="16" t="n"/>
      <c r="F15" s="17" t="n"/>
      <c r="G15" s="17" t="n"/>
      <c r="H15" s="18" t="n"/>
      <c r="I15" s="30" t="n"/>
      <c r="J15" s="31" t="str">
        <f>IF(N(D15)+N(E15)=0,"",N(D15)+N(E15))</f>
        <v/>
      </c>
      <c r="K15" s="26" t="str">
        <f>IF(J15="","",N(E15)/J15)</f>
        <v/>
      </c>
      <c r="L15" s="32" t="str">
        <f>IF(J15="","",IF(N(I15)&gt;0,I15,N(D15)*N(H15)))</f>
        <v/>
      </c>
      <c r="M15" s="32" t="str">
        <f>IF(OR(J15="",N(C15)&lt;1,N(C15)&gt;3),"",IF(N(INDEX('Coût de revient'!$C$31:$E$31,1,C15))=0,"",N(INDEX('Coût de revient'!$C$17:$E$17,1,C15))*J15+N(INDEX('Coût de revient'!$C$23:$E$23,1,C15))*N(F15)+N(INDEX('Coût de revient'!$C$29:$E$29,1,C15))*N(G15)))</f>
        <v/>
      </c>
      <c r="N15" s="32" t="str">
        <f>IF(OR(L15="",M15=""),"",L15-M15)</f>
        <v/>
      </c>
      <c r="O15" s="26" t="str">
        <f>IF(OR(N15="",N(L15)=0),"",N15/L15)</f>
        <v/>
      </c>
      <c r="P15" s="33" t="str">
        <f>IF(OR(L15="",N(D15)=0),"",L15/D15)</f>
        <v/>
      </c>
      <c r="Q15" s="33" t="str">
        <f>IF(OR(M15="",N(D15)=0),"",M15/D15)</f>
        <v/>
      </c>
    </row>
    <row r="16">
      <c r="A16" s="13" t="n"/>
      <c r="B16" s="13" t="n"/>
      <c r="C16" s="29" t="n"/>
      <c r="D16" s="16" t="n"/>
      <c r="E16" s="16" t="n"/>
      <c r="F16" s="17" t="n"/>
      <c r="G16" s="17" t="n"/>
      <c r="H16" s="18" t="n"/>
      <c r="I16" s="30" t="n"/>
      <c r="J16" s="31" t="str">
        <f>IF(N(D16)+N(E16)=0,"",N(D16)+N(E16))</f>
        <v/>
      </c>
      <c r="K16" s="26" t="str">
        <f>IF(J16="","",N(E16)/J16)</f>
        <v/>
      </c>
      <c r="L16" s="32" t="str">
        <f>IF(J16="","",IF(N(I16)&gt;0,I16,N(D16)*N(H16)))</f>
        <v/>
      </c>
      <c r="M16" s="32" t="str">
        <f>IF(OR(J16="",N(C16)&lt;1,N(C16)&gt;3),"",IF(N(INDEX('Coût de revient'!$C$31:$E$31,1,C16))=0,"",N(INDEX('Coût de revient'!$C$17:$E$17,1,C16))*J16+N(INDEX('Coût de revient'!$C$23:$E$23,1,C16))*N(F16)+N(INDEX('Coût de revient'!$C$29:$E$29,1,C16))*N(G16)))</f>
        <v/>
      </c>
      <c r="N16" s="32" t="str">
        <f>IF(OR(L16="",M16=""),"",L16-M16)</f>
        <v/>
      </c>
      <c r="O16" s="26" t="str">
        <f>IF(OR(N16="",N(L16)=0),"",N16/L16)</f>
        <v/>
      </c>
      <c r="P16" s="33" t="str">
        <f>IF(OR(L16="",N(D16)=0),"",L16/D16)</f>
        <v/>
      </c>
      <c r="Q16" s="33" t="str">
        <f>IF(OR(M16="",N(D16)=0),"",M16/D16)</f>
        <v/>
      </c>
    </row>
    <row r="17">
      <c r="A17" s="13" t="n"/>
      <c r="B17" s="13" t="n"/>
      <c r="C17" s="29" t="n"/>
      <c r="D17" s="16" t="n"/>
      <c r="E17" s="16" t="n"/>
      <c r="F17" s="17" t="n"/>
      <c r="G17" s="17" t="n"/>
      <c r="H17" s="18" t="n"/>
      <c r="I17" s="30" t="n"/>
      <c r="J17" s="31" t="str">
        <f>IF(N(D17)+N(E17)=0,"",N(D17)+N(E17))</f>
        <v/>
      </c>
      <c r="K17" s="26" t="str">
        <f>IF(J17="","",N(E17)/J17)</f>
        <v/>
      </c>
      <c r="L17" s="32" t="str">
        <f>IF(J17="","",IF(N(I17)&gt;0,I17,N(D17)*N(H17)))</f>
        <v/>
      </c>
      <c r="M17" s="32" t="str">
        <f>IF(OR(J17="",N(C17)&lt;1,N(C17)&gt;3),"",IF(N(INDEX('Coût de revient'!$C$31:$E$31,1,C17))=0,"",N(INDEX('Coût de revient'!$C$17:$E$17,1,C17))*J17+N(INDEX('Coût de revient'!$C$23:$E$23,1,C17))*N(F17)+N(INDEX('Coût de revient'!$C$29:$E$29,1,C17))*N(G17)))</f>
        <v/>
      </c>
      <c r="N17" s="32" t="str">
        <f>IF(OR(L17="",M17=""),"",L17-M17)</f>
        <v/>
      </c>
      <c r="O17" s="26" t="str">
        <f>IF(OR(N17="",N(L17)=0),"",N17/L17)</f>
        <v/>
      </c>
      <c r="P17" s="33" t="str">
        <f>IF(OR(L17="",N(D17)=0),"",L17/D17)</f>
        <v/>
      </c>
      <c r="Q17" s="33" t="str">
        <f>IF(OR(M17="",N(D17)=0),"",M17/D17)</f>
        <v/>
      </c>
    </row>
    <row r="18">
      <c r="A18" s="13" t="n"/>
      <c r="B18" s="13" t="n"/>
      <c r="C18" s="29" t="n"/>
      <c r="D18" s="16" t="n"/>
      <c r="E18" s="16" t="n"/>
      <c r="F18" s="17" t="n"/>
      <c r="G18" s="17" t="n"/>
      <c r="H18" s="18" t="n"/>
      <c r="I18" s="30" t="n"/>
      <c r="J18" s="31" t="str">
        <f>IF(N(D18)+N(E18)=0,"",N(D18)+N(E18))</f>
        <v/>
      </c>
      <c r="K18" s="26" t="str">
        <f>IF(J18="","",N(E18)/J18)</f>
        <v/>
      </c>
      <c r="L18" s="32" t="str">
        <f>IF(J18="","",IF(N(I18)&gt;0,I18,N(D18)*N(H18)))</f>
        <v/>
      </c>
      <c r="M18" s="32" t="str">
        <f>IF(OR(J18="",N(C18)&lt;1,N(C18)&gt;3),"",IF(N(INDEX('Coût de revient'!$C$31:$E$31,1,C18))=0,"",N(INDEX('Coût de revient'!$C$17:$E$17,1,C18))*J18+N(INDEX('Coût de revient'!$C$23:$E$23,1,C18))*N(F18)+N(INDEX('Coût de revient'!$C$29:$E$29,1,C18))*N(G18)))</f>
        <v/>
      </c>
      <c r="N18" s="32" t="str">
        <f>IF(OR(L18="",M18=""),"",L18-M18)</f>
        <v/>
      </c>
      <c r="O18" s="26" t="str">
        <f>IF(OR(N18="",N(L18)=0),"",N18/L18)</f>
        <v/>
      </c>
      <c r="P18" s="33" t="str">
        <f>IF(OR(L18="",N(D18)=0),"",L18/D18)</f>
        <v/>
      </c>
      <c r="Q18" s="33" t="str">
        <f>IF(OR(M18="",N(D18)=0),"",M18/D18)</f>
        <v/>
      </c>
    </row>
    <row r="19">
      <c r="A19" s="13" t="n"/>
      <c r="B19" s="13" t="n"/>
      <c r="C19" s="29" t="n"/>
      <c r="D19" s="16" t="n"/>
      <c r="E19" s="16" t="n"/>
      <c r="F19" s="17" t="n"/>
      <c r="G19" s="17" t="n"/>
      <c r="H19" s="18" t="n"/>
      <c r="I19" s="30" t="n"/>
      <c r="J19" s="31" t="str">
        <f>IF(N(D19)+N(E19)=0,"",N(D19)+N(E19))</f>
        <v/>
      </c>
      <c r="K19" s="26" t="str">
        <f>IF(J19="","",N(E19)/J19)</f>
        <v/>
      </c>
      <c r="L19" s="32" t="str">
        <f>IF(J19="","",IF(N(I19)&gt;0,I19,N(D19)*N(H19)))</f>
        <v/>
      </c>
      <c r="M19" s="32" t="str">
        <f>IF(OR(J19="",N(C19)&lt;1,N(C19)&gt;3),"",IF(N(INDEX('Coût de revient'!$C$31:$E$31,1,C19))=0,"",N(INDEX('Coût de revient'!$C$17:$E$17,1,C19))*J19+N(INDEX('Coût de revient'!$C$23:$E$23,1,C19))*N(F19)+N(INDEX('Coût de revient'!$C$29:$E$29,1,C19))*N(G19)))</f>
        <v/>
      </c>
      <c r="N19" s="32" t="str">
        <f>IF(OR(L19="",M19=""),"",L19-M19)</f>
        <v/>
      </c>
      <c r="O19" s="26" t="str">
        <f>IF(OR(N19="",N(L19)=0),"",N19/L19)</f>
        <v/>
      </c>
      <c r="P19" s="33" t="str">
        <f>IF(OR(L19="",N(D19)=0),"",L19/D19)</f>
        <v/>
      </c>
      <c r="Q19" s="33" t="str">
        <f>IF(OR(M19="",N(D19)=0),"",M19/D19)</f>
        <v/>
      </c>
    </row>
    <row r="20">
      <c r="A20" s="13" t="n"/>
      <c r="B20" s="13" t="n"/>
      <c r="C20" s="29" t="n"/>
      <c r="D20" s="16" t="n"/>
      <c r="E20" s="16" t="n"/>
      <c r="F20" s="17" t="n"/>
      <c r="G20" s="17" t="n"/>
      <c r="H20" s="18" t="n"/>
      <c r="I20" s="30" t="n"/>
      <c r="J20" s="31" t="str">
        <f>IF(N(D20)+N(E20)=0,"",N(D20)+N(E20))</f>
        <v/>
      </c>
      <c r="K20" s="26" t="str">
        <f>IF(J20="","",N(E20)/J20)</f>
        <v/>
      </c>
      <c r="L20" s="32" t="str">
        <f>IF(J20="","",IF(N(I20)&gt;0,I20,N(D20)*N(H20)))</f>
        <v/>
      </c>
      <c r="M20" s="32" t="str">
        <f>IF(OR(J20="",N(C20)&lt;1,N(C20)&gt;3),"",IF(N(INDEX('Coût de revient'!$C$31:$E$31,1,C20))=0,"",N(INDEX('Coût de revient'!$C$17:$E$17,1,C20))*J20+N(INDEX('Coût de revient'!$C$23:$E$23,1,C20))*N(F20)+N(INDEX('Coût de revient'!$C$29:$E$29,1,C20))*N(G20)))</f>
        <v/>
      </c>
      <c r="N20" s="32" t="str">
        <f>IF(OR(L20="",M20=""),"",L20-M20)</f>
        <v/>
      </c>
      <c r="O20" s="26" t="str">
        <f>IF(OR(N20="",N(L20)=0),"",N20/L20)</f>
        <v/>
      </c>
      <c r="P20" s="33" t="str">
        <f>IF(OR(L20="",N(D20)=0),"",L20/D20)</f>
        <v/>
      </c>
      <c r="Q20" s="33" t="str">
        <f>IF(OR(M20="",N(D20)=0),"",M20/D20)</f>
        <v/>
      </c>
    </row>
    <row r="21">
      <c r="A21" s="13" t="n"/>
      <c r="B21" s="13" t="n"/>
      <c r="C21" s="29" t="n"/>
      <c r="D21" s="16" t="n"/>
      <c r="E21" s="16" t="n"/>
      <c r="F21" s="17" t="n"/>
      <c r="G21" s="17" t="n"/>
      <c r="H21" s="18" t="n"/>
      <c r="I21" s="30" t="n"/>
      <c r="J21" s="31" t="str">
        <f>IF(N(D21)+N(E21)=0,"",N(D21)+N(E21))</f>
        <v/>
      </c>
      <c r="K21" s="26" t="str">
        <f>IF(J21="","",N(E21)/J21)</f>
        <v/>
      </c>
      <c r="L21" s="32" t="str">
        <f>IF(J21="","",IF(N(I21)&gt;0,I21,N(D21)*N(H21)))</f>
        <v/>
      </c>
      <c r="M21" s="32" t="str">
        <f>IF(OR(J21="",N(C21)&lt;1,N(C21)&gt;3),"",IF(N(INDEX('Coût de revient'!$C$31:$E$31,1,C21))=0,"",N(INDEX('Coût de revient'!$C$17:$E$17,1,C21))*J21+N(INDEX('Coût de revient'!$C$23:$E$23,1,C21))*N(F21)+N(INDEX('Coût de revient'!$C$29:$E$29,1,C21))*N(G21)))</f>
        <v/>
      </c>
      <c r="N21" s="32" t="str">
        <f>IF(OR(L21="",M21=""),"",L21-M21)</f>
        <v/>
      </c>
      <c r="O21" s="26" t="str">
        <f>IF(OR(N21="",N(L21)=0),"",N21/L21)</f>
        <v/>
      </c>
      <c r="P21" s="33" t="str">
        <f>IF(OR(L21="",N(D21)=0),"",L21/D21)</f>
        <v/>
      </c>
      <c r="Q21" s="33" t="str">
        <f>IF(OR(M21="",N(D21)=0),"",M21/D21)</f>
        <v/>
      </c>
    </row>
    <row r="22">
      <c r="A22" s="13" t="n"/>
      <c r="B22" s="13" t="n"/>
      <c r="C22" s="29" t="n"/>
      <c r="D22" s="16" t="n"/>
      <c r="E22" s="16" t="n"/>
      <c r="F22" s="17" t="n"/>
      <c r="G22" s="17" t="n"/>
      <c r="H22" s="18" t="n"/>
      <c r="I22" s="30" t="n"/>
      <c r="J22" s="31" t="str">
        <f>IF(N(D22)+N(E22)=0,"",N(D22)+N(E22))</f>
        <v/>
      </c>
      <c r="K22" s="26" t="str">
        <f>IF(J22="","",N(E22)/J22)</f>
        <v/>
      </c>
      <c r="L22" s="32" t="str">
        <f>IF(J22="","",IF(N(I22)&gt;0,I22,N(D22)*N(H22)))</f>
        <v/>
      </c>
      <c r="M22" s="32" t="str">
        <f>IF(OR(J22="",N(C22)&lt;1,N(C22)&gt;3),"",IF(N(INDEX('Coût de revient'!$C$31:$E$31,1,C22))=0,"",N(INDEX('Coût de revient'!$C$17:$E$17,1,C22))*J22+N(INDEX('Coût de revient'!$C$23:$E$23,1,C22))*N(F22)+N(INDEX('Coût de revient'!$C$29:$E$29,1,C22))*N(G22)))</f>
        <v/>
      </c>
      <c r="N22" s="32" t="str">
        <f>IF(OR(L22="",M22=""),"",L22-M22)</f>
        <v/>
      </c>
      <c r="O22" s="26" t="str">
        <f>IF(OR(N22="",N(L22)=0),"",N22/L22)</f>
        <v/>
      </c>
      <c r="P22" s="33" t="str">
        <f>IF(OR(L22="",N(D22)=0),"",L22/D22)</f>
        <v/>
      </c>
      <c r="Q22" s="33" t="str">
        <f>IF(OR(M22="",N(D22)=0),"",M22/D22)</f>
        <v/>
      </c>
    </row>
    <row r="23">
      <c r="A23" s="13" t="n"/>
      <c r="B23" s="13" t="n"/>
      <c r="C23" s="29" t="n"/>
      <c r="D23" s="16" t="n"/>
      <c r="E23" s="16" t="n"/>
      <c r="F23" s="17" t="n"/>
      <c r="G23" s="17" t="n"/>
      <c r="H23" s="18" t="n"/>
      <c r="I23" s="30" t="n"/>
      <c r="J23" s="31" t="str">
        <f>IF(N(D23)+N(E23)=0,"",N(D23)+N(E23))</f>
        <v/>
      </c>
      <c r="K23" s="26" t="str">
        <f>IF(J23="","",N(E23)/J23)</f>
        <v/>
      </c>
      <c r="L23" s="32" t="str">
        <f>IF(J23="","",IF(N(I23)&gt;0,I23,N(D23)*N(H23)))</f>
        <v/>
      </c>
      <c r="M23" s="32" t="str">
        <f>IF(OR(J23="",N(C23)&lt;1,N(C23)&gt;3),"",IF(N(INDEX('Coût de revient'!$C$31:$E$31,1,C23))=0,"",N(INDEX('Coût de revient'!$C$17:$E$17,1,C23))*J23+N(INDEX('Coût de revient'!$C$23:$E$23,1,C23))*N(F23)+N(INDEX('Coût de revient'!$C$29:$E$29,1,C23))*N(G23)))</f>
        <v/>
      </c>
      <c r="N23" s="32" t="str">
        <f>IF(OR(L23="",M23=""),"",L23-M23)</f>
        <v/>
      </c>
      <c r="O23" s="26" t="str">
        <f>IF(OR(N23="",N(L23)=0),"",N23/L23)</f>
        <v/>
      </c>
      <c r="P23" s="33" t="str">
        <f>IF(OR(L23="",N(D23)=0),"",L23/D23)</f>
        <v/>
      </c>
      <c r="Q23" s="33" t="str">
        <f>IF(OR(M23="",N(D23)=0),"",M23/D23)</f>
        <v/>
      </c>
    </row>
    <row r="24">
      <c r="A24" s="13" t="n"/>
      <c r="B24" s="13" t="n"/>
      <c r="C24" s="29" t="n"/>
      <c r="D24" s="16" t="n"/>
      <c r="E24" s="16" t="n"/>
      <c r="F24" s="17" t="n"/>
      <c r="G24" s="17" t="n"/>
      <c r="H24" s="18" t="n"/>
      <c r="I24" s="30" t="n"/>
      <c r="J24" s="31" t="str">
        <f>IF(N(D24)+N(E24)=0,"",N(D24)+N(E24))</f>
        <v/>
      </c>
      <c r="K24" s="26" t="str">
        <f>IF(J24="","",N(E24)/J24)</f>
        <v/>
      </c>
      <c r="L24" s="32" t="str">
        <f>IF(J24="","",IF(N(I24)&gt;0,I24,N(D24)*N(H24)))</f>
        <v/>
      </c>
      <c r="M24" s="32" t="str">
        <f>IF(OR(J24="",N(C24)&lt;1,N(C24)&gt;3),"",IF(N(INDEX('Coût de revient'!$C$31:$E$31,1,C24))=0,"",N(INDEX('Coût de revient'!$C$17:$E$17,1,C24))*J24+N(INDEX('Coût de revient'!$C$23:$E$23,1,C24))*N(F24)+N(INDEX('Coût de revient'!$C$29:$E$29,1,C24))*N(G24)))</f>
        <v/>
      </c>
      <c r="N24" s="32" t="str">
        <f>IF(OR(L24="",M24=""),"",L24-M24)</f>
        <v/>
      </c>
      <c r="O24" s="26" t="str">
        <f>IF(OR(N24="",N(L24)=0),"",N24/L24)</f>
        <v/>
      </c>
      <c r="P24" s="33" t="str">
        <f>IF(OR(L24="",N(D24)=0),"",L24/D24)</f>
        <v/>
      </c>
      <c r="Q24" s="33" t="str">
        <f>IF(OR(M24="",N(D24)=0),"",M24/D24)</f>
        <v/>
      </c>
    </row>
    <row r="25">
      <c r="A25" s="34" t="inlineStr">
        <is>
          <t>Total</t>
        </is>
      </c>
      <c r="B25" s="35" t="n"/>
      <c r="C25" s="35" t="n"/>
      <c r="D25" s="36">
        <f>SUM(D5:D24)</f>
        <v>1190.0</v>
      </c>
      <c r="E25" s="36">
        <f>SUM(E5:E24)</f>
        <v>220.0</v>
      </c>
      <c r="F25" s="37">
        <f>SUM(F5:F24)</f>
        <v>30.0</v>
      </c>
      <c r="G25" s="37">
        <f>SUM(G5:G24)</f>
        <v>3.0</v>
      </c>
      <c r="H25" s="35" t="n"/>
      <c r="I25" s="35" t="n"/>
      <c r="J25" s="36">
        <f>SUM(J5:J24)</f>
        <v>1410.0</v>
      </c>
      <c r="K25" s="38">
        <f>IF(N(J25)=0,"",E25/J25)</f>
        <v>0.15602836879432624</v>
      </c>
      <c r="L25" s="39">
        <f>SUM(L5:L24)</f>
        <v>2690.5</v>
      </c>
      <c r="M25" s="39">
        <f>SUM(M5:M24)</f>
        <v>2699.1</v>
      </c>
      <c r="N25" s="39">
        <f>SUM(N5:N24)</f>
        <v>-8.600000000000136</v>
      </c>
      <c r="O25" s="38">
        <f>IF(N(L25)=0,"",N25/L25)</f>
        <v>-0.0031964318899833253</v>
      </c>
      <c r="P25" s="35" t="n"/>
      <c r="Q25" s="35" t="n"/>
    </row>
    <row r="28">
      <c r="A28" s="14" t="inlineStr">
        <is>
          <t>Synthèse par client : saisissez le nom exact du client, comme dans le tableau ci-dessus</t>
        </is>
      </c>
      <c r="B28" s="15" t="n"/>
      <c r="C28" s="15" t="n"/>
      <c r="D28" s="15" t="n"/>
      <c r="E28" s="15" t="n"/>
      <c r="F28" s="15" t="n"/>
      <c r="G28" s="15" t="n"/>
      <c r="H28" s="15" t="n"/>
      <c r="I28" s="15" t="n"/>
      <c r="J28" s="15" t="n"/>
      <c r="K28" s="15" t="n"/>
      <c r="L28" s="15" t="n"/>
      <c r="M28" s="15" t="n"/>
      <c r="N28" s="15" t="n"/>
      <c r="O28" s="15" t="n"/>
      <c r="P28" s="15" t="n"/>
      <c r="Q28" s="15" t="n"/>
    </row>
    <row r="29" ht="30" customHeight="1">
      <c r="A29" s="11" t="inlineStr">
        <is>
          <t>Client</t>
        </is>
      </c>
      <c r="C29" s="11" t="inlineStr">
        <is>
          <t>Tournées</t>
        </is>
      </c>
      <c r="D29" s="11" t="inlineStr">
        <is>
          <t>Km en charge</t>
        </is>
      </c>
      <c r="E29" s="11" t="inlineStr">
        <is>
          <t>Km à vide</t>
        </is>
      </c>
      <c r="F29" s="11" t="inlineStr">
        <is>
          <t>Part à vide</t>
        </is>
      </c>
      <c r="L29" s="11" t="inlineStr">
        <is>
          <t>Prix facturé (€)</t>
        </is>
      </c>
      <c r="M29" s="11" t="inlineStr">
        <is>
          <t>Coût de revient (€)</t>
        </is>
      </c>
      <c r="N29" s="11" t="inlineStr">
        <is>
          <t>Marge (€)</t>
        </is>
      </c>
      <c r="O29" s="11" t="inlineStr">
        <is>
          <t>Marge (%)</t>
        </is>
      </c>
    </row>
    <row r="30">
      <c r="A30" s="13" t="inlineStr">
        <is>
          <t>Client A (fictif)</t>
        </is>
      </c>
      <c r="C30" s="31">
        <f>IF(A30="","",COUNTIF($A$5:$A$24,A30))</f>
        <v>1.0</v>
      </c>
      <c r="D30" s="31">
        <f>IF(A30="","",SUMIF($A$5:$A$24,A30,$D$5:$D$24))</f>
        <v>450.0</v>
      </c>
      <c r="E30" s="31">
        <f>IF(A30="","",SUMIF($A$5:$A$24,A30,$E$5:$E$24))</f>
        <v>150.0</v>
      </c>
      <c r="F30" s="26">
        <f>IF(OR(A30="",N(D30)+N(E30)=0),"",E30/(D30+E30))</f>
        <v>0.25</v>
      </c>
      <c r="L30" s="32">
        <f>IF(A30="","",SUMIF($A$5:$A$24,A30,$L$5:$L$24))</f>
        <v>922.4999999999999</v>
      </c>
      <c r="M30" s="32">
        <f>IF(A30="","",SUMIF($A$5:$A$24,A30,$M$5:$M$24))</f>
        <v>1000.0</v>
      </c>
      <c r="N30" s="32">
        <f>IF(A30="","",L30-M30)</f>
        <v>-77.50000000000011</v>
      </c>
      <c r="O30" s="26">
        <f>IF(OR(A30="",N(L30)=0),"",N30/L30)</f>
        <v>-0.08401084010840122</v>
      </c>
    </row>
    <row r="31">
      <c r="A31" s="13" t="inlineStr">
        <is>
          <t>Client B (fictif)</t>
        </is>
      </c>
      <c r="C31" s="31">
        <f>IF(A31="","",COUNTIF($A$5:$A$24,A31))</f>
        <v>1.0</v>
      </c>
      <c r="D31" s="31">
        <f>IF(A31="","",SUMIF($A$5:$A$24,A31,$D$5:$D$24))</f>
        <v>520.0</v>
      </c>
      <c r="E31" s="31">
        <f>IF(A31="","",SUMIF($A$5:$A$24,A31,$E$5:$E$24))</f>
        <v>30.0</v>
      </c>
      <c r="F31" s="26">
        <f>IF(OR(A31="",N(D31)+N(E31)=0),"",E31/(D31+E31))</f>
        <v>0.05454545454545454</v>
      </c>
      <c r="L31" s="32">
        <f>IF(A31="","",SUMIF($A$5:$A$24,A31,$L$5:$L$24))</f>
        <v>988.0</v>
      </c>
      <c r="M31" s="32">
        <f>IF(A31="","",SUMIF($A$5:$A$24,A31,$M$5:$M$24))</f>
        <v>940.5</v>
      </c>
      <c r="N31" s="32">
        <f>IF(A31="","",L31-M31)</f>
        <v>47.5</v>
      </c>
      <c r="O31" s="26">
        <f>IF(OR(A31="",N(L31)=0),"",N31/L31)</f>
        <v>0.04807692307692308</v>
      </c>
    </row>
    <row r="32">
      <c r="A32" s="13" t="inlineStr">
        <is>
          <t>Client C (fictif)</t>
        </is>
      </c>
      <c r="C32" s="31">
        <f>IF(A32="","",COUNTIF($A$5:$A$24,A32))</f>
        <v>1.0</v>
      </c>
      <c r="D32" s="31">
        <f>IF(A32="","",SUMIF($A$5:$A$24,A32,$D$5:$D$24))</f>
        <v>220.0</v>
      </c>
      <c r="E32" s="31">
        <f>IF(A32="","",SUMIF($A$5:$A$24,A32,$E$5:$E$24))</f>
        <v>40.0</v>
      </c>
      <c r="F32" s="26">
        <f>IF(OR(A32="",N(D32)+N(E32)=0),"",E32/(D32+E32))</f>
        <v>0.15384615384615385</v>
      </c>
      <c r="L32" s="32">
        <f>IF(A32="","",SUMIF($A$5:$A$24,A32,$L$5:$L$24))</f>
        <v>780.0</v>
      </c>
      <c r="M32" s="32">
        <f>IF(A32="","",SUMIF($A$5:$A$24,A32,$M$5:$M$24))</f>
        <v>758.6</v>
      </c>
      <c r="N32" s="32">
        <f>IF(A32="","",L32-M32)</f>
        <v>21.399999999999977</v>
      </c>
      <c r="O32" s="26">
        <f>IF(OR(A32="",N(L32)=0),"",N32/L32)</f>
        <v>0.027435897435897406</v>
      </c>
    </row>
    <row r="33">
      <c r="A33" s="13" t="n"/>
      <c r="C33" s="31" t="str">
        <f>IF(A33="","",COUNTIF($A$5:$A$24,A33))</f>
        <v/>
      </c>
      <c r="D33" s="31" t="str">
        <f>IF(A33="","",SUMIF($A$5:$A$24,A33,$D$5:$D$24))</f>
        <v/>
      </c>
      <c r="E33" s="31" t="str">
        <f>IF(A33="","",SUMIF($A$5:$A$24,A33,$E$5:$E$24))</f>
        <v/>
      </c>
      <c r="F33" s="26" t="str">
        <f>IF(OR(A33="",N(D33)+N(E33)=0),"",E33/(D33+E33))</f>
        <v/>
      </c>
      <c r="L33" s="32" t="str">
        <f>IF(A33="","",SUMIF($A$5:$A$24,A33,$L$5:$L$24))</f>
        <v/>
      </c>
      <c r="M33" s="32" t="str">
        <f>IF(A33="","",SUMIF($A$5:$A$24,A33,$M$5:$M$24))</f>
        <v/>
      </c>
      <c r="N33" s="32" t="str">
        <f>IF(A33="","",L33-M33)</f>
        <v/>
      </c>
      <c r="O33" s="26" t="str">
        <f>IF(OR(A33="",N(L33)=0),"",N33/L33)</f>
        <v/>
      </c>
    </row>
    <row r="34">
      <c r="A34" s="13" t="n"/>
      <c r="C34" s="31" t="str">
        <f>IF(A34="","",COUNTIF($A$5:$A$24,A34))</f>
        <v/>
      </c>
      <c r="D34" s="31" t="str">
        <f>IF(A34="","",SUMIF($A$5:$A$24,A34,$D$5:$D$24))</f>
        <v/>
      </c>
      <c r="E34" s="31" t="str">
        <f>IF(A34="","",SUMIF($A$5:$A$24,A34,$E$5:$E$24))</f>
        <v/>
      </c>
      <c r="F34" s="26" t="str">
        <f>IF(OR(A34="",N(D34)+N(E34)=0),"",E34/(D34+E34))</f>
        <v/>
      </c>
      <c r="L34" s="32" t="str">
        <f>IF(A34="","",SUMIF($A$5:$A$24,A34,$L$5:$L$24))</f>
        <v/>
      </c>
      <c r="M34" s="32" t="str">
        <f>IF(A34="","",SUMIF($A$5:$A$24,A34,$M$5:$M$24))</f>
        <v/>
      </c>
      <c r="N34" s="32" t="str">
        <f>IF(A34="","",L34-M34)</f>
        <v/>
      </c>
      <c r="O34" s="26" t="str">
        <f>IF(OR(A34="",N(L34)=0),"",N34/L34)</f>
        <v/>
      </c>
    </row>
    <row r="35">
      <c r="A35" s="13" t="n"/>
      <c r="C35" s="31" t="str">
        <f>IF(A35="","",COUNTIF($A$5:$A$24,A35))</f>
        <v/>
      </c>
      <c r="D35" s="31" t="str">
        <f>IF(A35="","",SUMIF($A$5:$A$24,A35,$D$5:$D$24))</f>
        <v/>
      </c>
      <c r="E35" s="31" t="str">
        <f>IF(A35="","",SUMIF($A$5:$A$24,A35,$E$5:$E$24))</f>
        <v/>
      </c>
      <c r="F35" s="26" t="str">
        <f>IF(OR(A35="",N(D35)+N(E35)=0),"",E35/(D35+E35))</f>
        <v/>
      </c>
      <c r="L35" s="32" t="str">
        <f>IF(A35="","",SUMIF($A$5:$A$24,A35,$L$5:$L$24))</f>
        <v/>
      </c>
      <c r="M35" s="32" t="str">
        <f>IF(A35="","",SUMIF($A$5:$A$24,A35,$M$5:$M$24))</f>
        <v/>
      </c>
      <c r="N35" s="32" t="str">
        <f>IF(A35="","",L35-M35)</f>
        <v/>
      </c>
      <c r="O35" s="26" t="str">
        <f>IF(OR(A35="",N(L35)=0),"",N35/L35)</f>
        <v/>
      </c>
    </row>
    <row r="36">
      <c r="A36" s="13" t="n"/>
      <c r="C36" s="31" t="str">
        <f>IF(A36="","",COUNTIF($A$5:$A$24,A36))</f>
        <v/>
      </c>
      <c r="D36" s="31" t="str">
        <f>IF(A36="","",SUMIF($A$5:$A$24,A36,$D$5:$D$24))</f>
        <v/>
      </c>
      <c r="E36" s="31" t="str">
        <f>IF(A36="","",SUMIF($A$5:$A$24,A36,$E$5:$E$24))</f>
        <v/>
      </c>
      <c r="F36" s="26" t="str">
        <f>IF(OR(A36="",N(D36)+N(E36)=0),"",E36/(D36+E36))</f>
        <v/>
      </c>
      <c r="L36" s="32" t="str">
        <f>IF(A36="","",SUMIF($A$5:$A$24,A36,$L$5:$L$24))</f>
        <v/>
      </c>
      <c r="M36" s="32" t="str">
        <f>IF(A36="","",SUMIF($A$5:$A$24,A36,$M$5:$M$24))</f>
        <v/>
      </c>
      <c r="N36" s="32" t="str">
        <f>IF(A36="","",L36-M36)</f>
        <v/>
      </c>
      <c r="O36" s="26" t="str">
        <f>IF(OR(A36="",N(L36)=0),"",N36/L36)</f>
        <v/>
      </c>
    </row>
    <row r="37">
      <c r="A37" s="13" t="n"/>
      <c r="C37" s="31" t="str">
        <f>IF(A37="","",COUNTIF($A$5:$A$24,A37))</f>
        <v/>
      </c>
      <c r="D37" s="31" t="str">
        <f>IF(A37="","",SUMIF($A$5:$A$24,A37,$D$5:$D$24))</f>
        <v/>
      </c>
      <c r="E37" s="31" t="str">
        <f>IF(A37="","",SUMIF($A$5:$A$24,A37,$E$5:$E$24))</f>
        <v/>
      </c>
      <c r="F37" s="26" t="str">
        <f>IF(OR(A37="",N(D37)+N(E37)=0),"",E37/(D37+E37))</f>
        <v/>
      </c>
      <c r="L37" s="32" t="str">
        <f>IF(A37="","",SUMIF($A$5:$A$24,A37,$L$5:$L$24))</f>
        <v/>
      </c>
      <c r="M37" s="32" t="str">
        <f>IF(A37="","",SUMIF($A$5:$A$24,A37,$M$5:$M$24))</f>
        <v/>
      </c>
      <c r="N37" s="32" t="str">
        <f>IF(A37="","",L37-M37)</f>
        <v/>
      </c>
      <c r="O37" s="26" t="str">
        <f>IF(OR(A37="",N(L37)=0),"",N37/L37)</f>
        <v/>
      </c>
    </row>
    <row r="39">
      <c r="A39" s="9" t="inlineStr">
        <is>
          <t>Lecture : un client qui paie cher au kilomètre en charge peut rester le moins rentable si ses tournées imposent beaucoup de kilomètres à vide ou d'heures d'attente.</t>
        </is>
      </c>
    </row>
    <row r="40">
      <c r="A40" s="9" t="inlineStr">
        <is>
          <t>Le coût d'une tournée = CK × km total + CC × heures + CJ × jours. Les kilomètres à vide sont rattachés au client qui les provoque.</t>
        </is>
      </c>
    </row>
    <row r="41">
      <c r="A41" s="9" t="inlineStr">
        <is>
          <t>Exemple fictif : les clients A, B et C et leurs tournées sont construits pour l'illustration.</t>
        </is>
      </c>
    </row>
    <row r="43">
      <c r="A43" s="7"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conditionalFormatting sqref="N5:N25">
    <cfRule type="cellIs" priority="1" operator="lessThan" dxfId="0">
      <formula>0</formula>
    </cfRule>
  </conditionalFormatting>
  <conditionalFormatting sqref="O5:O25">
    <cfRule type="cellIs" priority="2" operator="lessThan" dxfId="0">
      <formula>0</formula>
    </cfRule>
  </conditionalFormatting>
  <conditionalFormatting sqref="N30:O37">
    <cfRule type="cellIs" priority="3" operator="lessThan" dxfId="0">
      <formula>0</formula>
    </cfRule>
  </conditionalFormatting>
  <dataValidations count="1">
    <dataValidation sqref="C5:C24" showDropDown="0" showInputMessage="0" showErrorMessage="0" allowBlank="1" errorTitle="Véhicule" error="Indiquez 1, 2 ou 3 (colonne du véhicule dans l'onglet Coût de revient)." type="whole" operator="between">
      <formula1>1</formula1>
      <formula2>3</formula2>
    </dataValidation>
  </dataValidations>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4.xml><?xml version="1.0" encoding="utf-8"?>
<worksheet xmlns="http://schemas.openxmlformats.org/spreadsheetml/2006/main">
  <sheetPr>
    <tabColor rgb="002F7D5B"/>
    <outlinePr summaryBelow="1" summaryRight="1"/>
    <pageSetUpPr fitToPage="1"/>
  </sheetPr>
  <dimension ref="A1:M2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4" customWidth="1" min="6" max="6"/>
    <col width="14" customWidth="1" min="7" max="7"/>
    <col width="11" customWidth="1" min="8" max="8"/>
    <col width="11" customWidth="1" min="9" max="9"/>
    <col width="13" customWidth="1" min="10" max="10"/>
    <col width="14" customWidth="1" min="11" max="11"/>
    <col width="11" customWidth="1" min="12" max="12"/>
    <col width="15" customWidth="1" min="13" max="13"/>
  </cols>
  <sheetData>
    <row r="1" ht="24" customHeight="1">
      <c r="A1" s="8" t="inlineStr">
        <is>
          <t>Indexation gazole : hausse due et hausse facturée, client par client</t>
        </is>
      </c>
    </row>
    <row r="2">
      <c r="A2" s="9" t="inlineStr">
        <is>
          <t>Une ligne par client et par mois. Reportez les indices gazole publiés par le CNR (www.cnr.fr). Les trois premières lignes sont un exemple fictif, indices compris.</t>
        </is>
      </c>
    </row>
    <row r="3">
      <c r="A3" s="14" t="inlineStr">
        <is>
          <t>Saisie (colonnes A à G) et résultats calculés (colonnes H à M)</t>
        </is>
      </c>
      <c r="B3" s="15" t="n"/>
      <c r="C3" s="15" t="n"/>
      <c r="D3" s="15" t="n"/>
      <c r="E3" s="15" t="n"/>
      <c r="F3" s="15" t="n"/>
      <c r="G3" s="15" t="n"/>
      <c r="H3" s="15" t="n"/>
      <c r="I3" s="15" t="n"/>
      <c r="J3" s="15" t="n"/>
      <c r="K3" s="15" t="n"/>
      <c r="L3" s="15" t="n"/>
      <c r="M3" s="15" t="n"/>
    </row>
    <row r="4" ht="54" customHeight="1">
      <c r="A4" s="28" t="inlineStr">
        <is>
          <t>Client</t>
        </is>
      </c>
      <c r="B4" s="28" t="inlineStr">
        <is>
          <t>Mois</t>
        </is>
      </c>
      <c r="C4" s="28" t="inlineStr">
        <is>
          <t>Part du gazole dans le prix (%)</t>
        </is>
      </c>
      <c r="D4" s="28" t="inlineStr">
        <is>
          <t>Indice gazole de référence</t>
        </is>
      </c>
      <c r="E4" s="28" t="inlineStr">
        <is>
          <t>Indice gazole du mois</t>
        </is>
      </c>
      <c r="F4" s="28" t="inlineStr">
        <is>
          <t>Facturé hors indexation (€)</t>
        </is>
      </c>
      <c r="G4" s="28" t="inlineStr">
        <is>
          <t>Hausse gazole facturée (€)</t>
        </is>
      </c>
      <c r="H4" s="11" t="inlineStr">
        <is>
          <t>Variation de l'indice</t>
        </is>
      </c>
      <c r="I4" s="11" t="inlineStr">
        <is>
          <t>Hausse due (% du prix)</t>
        </is>
      </c>
      <c r="J4" s="11" t="inlineStr">
        <is>
          <t>Hausse due (€)</t>
        </is>
      </c>
      <c r="K4" s="11" t="inlineStr">
        <is>
          <t>Écart : due - facturée (€)</t>
        </is>
      </c>
      <c r="L4" s="11" t="inlineStr">
        <is>
          <t>Écart en % du facturé</t>
        </is>
      </c>
      <c r="M4" s="11" t="inlineStr">
        <is>
          <t>Écart sur 12 mois si identique (€)</t>
        </is>
      </c>
    </row>
    <row r="5">
      <c r="A5" s="13" t="inlineStr">
        <is>
          <t>Client A (fictif)</t>
        </is>
      </c>
      <c r="B5" s="13" t="inlineStr">
        <is>
          <t>Octobre</t>
        </is>
      </c>
      <c r="C5" s="23" t="n">
        <v>0.2</v>
      </c>
      <c r="D5" s="40" t="n">
        <v>100</v>
      </c>
      <c r="E5" s="40" t="n">
        <v>110</v>
      </c>
      <c r="F5" s="19" t="n">
        <v>20000</v>
      </c>
      <c r="G5" s="30" t="n">
        <v>300</v>
      </c>
      <c r="H5" s="41">
        <f>IF(OR(N(D5)=0,N(E5)=0),"",E5/D5-1)</f>
        <v>0.10000000000000009</v>
      </c>
      <c r="I5" s="41">
        <f>IF(H5="","",N(C5)*H5)</f>
        <v>0.020000000000000018</v>
      </c>
      <c r="J5" s="32">
        <f>IF(OR(I5="",N(F5)=0),"",ROUND(F5*I5,2))</f>
        <v>400.0</v>
      </c>
      <c r="K5" s="32">
        <f>IF(J5="","",J5-N(G5))</f>
        <v>100.0</v>
      </c>
      <c r="L5" s="41">
        <f>IF(OR(K5="",N(F5)=0),"",K5/F5)</f>
        <v>0.005</v>
      </c>
      <c r="M5" s="24">
        <f>IF(K5="","",K5*12)</f>
        <v>1200.0</v>
      </c>
    </row>
    <row r="6">
      <c r="A6" s="13" t="inlineStr">
        <is>
          <t>Client B (fictif)</t>
        </is>
      </c>
      <c r="B6" s="13" t="inlineStr">
        <is>
          <t>Octobre</t>
        </is>
      </c>
      <c r="C6" s="23" t="n">
        <v>0.2</v>
      </c>
      <c r="D6" s="40" t="n">
        <v>105</v>
      </c>
      <c r="E6" s="40" t="n">
        <v>110</v>
      </c>
      <c r="F6" s="19" t="n">
        <v>25000</v>
      </c>
      <c r="G6" s="30" t="n">
        <v>0</v>
      </c>
      <c r="H6" s="41">
        <f>IF(OR(N(D6)=0,N(E6)=0),"",E6/D6-1)</f>
        <v>0.04761904761904767</v>
      </c>
      <c r="I6" s="41">
        <f>IF(H6="","",N(C6)*H6)</f>
        <v>0.009523809523809535</v>
      </c>
      <c r="J6" s="32">
        <f>IF(OR(I6="",N(F6)=0),"",ROUND(F6*I6,2))</f>
        <v>238.1</v>
      </c>
      <c r="K6" s="32">
        <f>IF(J6="","",J6-N(G6))</f>
        <v>238.1</v>
      </c>
      <c r="L6" s="41">
        <f>IF(OR(K6="",N(F6)=0),"",K6/F6)</f>
        <v>0.009524</v>
      </c>
      <c r="M6" s="24">
        <f>IF(K6="","",K6*12)</f>
        <v>2857.2</v>
      </c>
    </row>
    <row r="7">
      <c r="A7" s="13" t="inlineStr">
        <is>
          <t>Client C (fictif)</t>
        </is>
      </c>
      <c r="B7" s="13" t="inlineStr">
        <is>
          <t>Octobre</t>
        </is>
      </c>
      <c r="C7" s="23" t="n">
        <v>0.18</v>
      </c>
      <c r="D7" s="40" t="n">
        <v>100</v>
      </c>
      <c r="E7" s="40" t="n">
        <v>110</v>
      </c>
      <c r="F7" s="19" t="n">
        <v>15000</v>
      </c>
      <c r="G7" s="30" t="n">
        <v>270</v>
      </c>
      <c r="H7" s="41">
        <f>IF(OR(N(D7)=0,N(E7)=0),"",E7/D7-1)</f>
        <v>0.10000000000000009</v>
      </c>
      <c r="I7" s="41">
        <f>IF(H7="","",N(C7)*H7)</f>
        <v>0.018000000000000016</v>
      </c>
      <c r="J7" s="32">
        <f>IF(OR(I7="",N(F7)=0),"",ROUND(F7*I7,2))</f>
        <v>270.0</v>
      </c>
      <c r="K7" s="32">
        <f>IF(J7="","",J7-N(G7))</f>
        <v>0.0</v>
      </c>
      <c r="L7" s="41">
        <f>IF(OR(K7="",N(F7)=0),"",K7/F7)</f>
        <v>0.0</v>
      </c>
      <c r="M7" s="24">
        <f>IF(K7="","",K7*12)</f>
        <v>0.0</v>
      </c>
    </row>
    <row r="8">
      <c r="A8" s="13" t="n"/>
      <c r="B8" s="13" t="n"/>
      <c r="C8" s="23" t="n"/>
      <c r="D8" s="40" t="n"/>
      <c r="E8" s="40" t="n"/>
      <c r="F8" s="19" t="n"/>
      <c r="G8" s="30" t="n"/>
      <c r="H8" s="41" t="str">
        <f>IF(OR(N(D8)=0,N(E8)=0),"",E8/D8-1)</f>
        <v/>
      </c>
      <c r="I8" s="41" t="str">
        <f>IF(H8="","",N(C8)*H8)</f>
        <v/>
      </c>
      <c r="J8" s="32" t="str">
        <f>IF(OR(I8="",N(F8)=0),"",ROUND(F8*I8,2))</f>
        <v/>
      </c>
      <c r="K8" s="32" t="str">
        <f>IF(J8="","",J8-N(G8))</f>
        <v/>
      </c>
      <c r="L8" s="41" t="str">
        <f>IF(OR(K8="",N(F8)=0),"",K8/F8)</f>
        <v/>
      </c>
      <c r="M8" s="24" t="str">
        <f>IF(K8="","",K8*12)</f>
        <v/>
      </c>
    </row>
    <row r="9">
      <c r="A9" s="13" t="n"/>
      <c r="B9" s="13" t="n"/>
      <c r="C9" s="23" t="n"/>
      <c r="D9" s="40" t="n"/>
      <c r="E9" s="40" t="n"/>
      <c r="F9" s="19" t="n"/>
      <c r="G9" s="30" t="n"/>
      <c r="H9" s="41" t="str">
        <f>IF(OR(N(D9)=0,N(E9)=0),"",E9/D9-1)</f>
        <v/>
      </c>
      <c r="I9" s="41" t="str">
        <f>IF(H9="","",N(C9)*H9)</f>
        <v/>
      </c>
      <c r="J9" s="32" t="str">
        <f>IF(OR(I9="",N(F9)=0),"",ROUND(F9*I9,2))</f>
        <v/>
      </c>
      <c r="K9" s="32" t="str">
        <f>IF(J9="","",J9-N(G9))</f>
        <v/>
      </c>
      <c r="L9" s="41" t="str">
        <f>IF(OR(K9="",N(F9)=0),"",K9/F9)</f>
        <v/>
      </c>
      <c r="M9" s="24" t="str">
        <f>IF(K9="","",K9*12)</f>
        <v/>
      </c>
    </row>
    <row r="10">
      <c r="A10" s="13" t="n"/>
      <c r="B10" s="13" t="n"/>
      <c r="C10" s="23" t="n"/>
      <c r="D10" s="40" t="n"/>
      <c r="E10" s="40" t="n"/>
      <c r="F10" s="19" t="n"/>
      <c r="G10" s="30" t="n"/>
      <c r="H10" s="41" t="str">
        <f>IF(OR(N(D10)=0,N(E10)=0),"",E10/D10-1)</f>
        <v/>
      </c>
      <c r="I10" s="41" t="str">
        <f>IF(H10="","",N(C10)*H10)</f>
        <v/>
      </c>
      <c r="J10" s="32" t="str">
        <f>IF(OR(I10="",N(F10)=0),"",ROUND(F10*I10,2))</f>
        <v/>
      </c>
      <c r="K10" s="32" t="str">
        <f>IF(J10="","",J10-N(G10))</f>
        <v/>
      </c>
      <c r="L10" s="41" t="str">
        <f>IF(OR(K10="",N(F10)=0),"",K10/F10)</f>
        <v/>
      </c>
      <c r="M10" s="24" t="str">
        <f>IF(K10="","",K10*12)</f>
        <v/>
      </c>
    </row>
    <row r="11">
      <c r="A11" s="13" t="n"/>
      <c r="B11" s="13" t="n"/>
      <c r="C11" s="23" t="n"/>
      <c r="D11" s="40" t="n"/>
      <c r="E11" s="40" t="n"/>
      <c r="F11" s="19" t="n"/>
      <c r="G11" s="30" t="n"/>
      <c r="H11" s="41" t="str">
        <f>IF(OR(N(D11)=0,N(E11)=0),"",E11/D11-1)</f>
        <v/>
      </c>
      <c r="I11" s="41" t="str">
        <f>IF(H11="","",N(C11)*H11)</f>
        <v/>
      </c>
      <c r="J11" s="32" t="str">
        <f>IF(OR(I11="",N(F11)=0),"",ROUND(F11*I11,2))</f>
        <v/>
      </c>
      <c r="K11" s="32" t="str">
        <f>IF(J11="","",J11-N(G11))</f>
        <v/>
      </c>
      <c r="L11" s="41" t="str">
        <f>IF(OR(K11="",N(F11)=0),"",K11/F11)</f>
        <v/>
      </c>
      <c r="M11" s="24" t="str">
        <f>IF(K11="","",K11*12)</f>
        <v/>
      </c>
    </row>
    <row r="12">
      <c r="A12" s="13" t="n"/>
      <c r="B12" s="13" t="n"/>
      <c r="C12" s="23" t="n"/>
      <c r="D12" s="40" t="n"/>
      <c r="E12" s="40" t="n"/>
      <c r="F12" s="19" t="n"/>
      <c r="G12" s="30" t="n"/>
      <c r="H12" s="41" t="str">
        <f>IF(OR(N(D12)=0,N(E12)=0),"",E12/D12-1)</f>
        <v/>
      </c>
      <c r="I12" s="41" t="str">
        <f>IF(H12="","",N(C12)*H12)</f>
        <v/>
      </c>
      <c r="J12" s="32" t="str">
        <f>IF(OR(I12="",N(F12)=0),"",ROUND(F12*I12,2))</f>
        <v/>
      </c>
      <c r="K12" s="32" t="str">
        <f>IF(J12="","",J12-N(G12))</f>
        <v/>
      </c>
      <c r="L12" s="41" t="str">
        <f>IF(OR(K12="",N(F12)=0),"",K12/F12)</f>
        <v/>
      </c>
      <c r="M12" s="24" t="str">
        <f>IF(K12="","",K12*12)</f>
        <v/>
      </c>
    </row>
    <row r="13">
      <c r="A13" s="13" t="n"/>
      <c r="B13" s="13" t="n"/>
      <c r="C13" s="23" t="n"/>
      <c r="D13" s="40" t="n"/>
      <c r="E13" s="40" t="n"/>
      <c r="F13" s="19" t="n"/>
      <c r="G13" s="30" t="n"/>
      <c r="H13" s="41" t="str">
        <f>IF(OR(N(D13)=0,N(E13)=0),"",E13/D13-1)</f>
        <v/>
      </c>
      <c r="I13" s="41" t="str">
        <f>IF(H13="","",N(C13)*H13)</f>
        <v/>
      </c>
      <c r="J13" s="32" t="str">
        <f>IF(OR(I13="",N(F13)=0),"",ROUND(F13*I13,2))</f>
        <v/>
      </c>
      <c r="K13" s="32" t="str">
        <f>IF(J13="","",J13-N(G13))</f>
        <v/>
      </c>
      <c r="L13" s="41" t="str">
        <f>IF(OR(K13="",N(F13)=0),"",K13/F13)</f>
        <v/>
      </c>
      <c r="M13" s="24" t="str">
        <f>IF(K13="","",K13*12)</f>
        <v/>
      </c>
    </row>
    <row r="14">
      <c r="A14" s="13" t="n"/>
      <c r="B14" s="13" t="n"/>
      <c r="C14" s="23" t="n"/>
      <c r="D14" s="40" t="n"/>
      <c r="E14" s="40" t="n"/>
      <c r="F14" s="19" t="n"/>
      <c r="G14" s="30" t="n"/>
      <c r="H14" s="41" t="str">
        <f>IF(OR(N(D14)=0,N(E14)=0),"",E14/D14-1)</f>
        <v/>
      </c>
      <c r="I14" s="41" t="str">
        <f>IF(H14="","",N(C14)*H14)</f>
        <v/>
      </c>
      <c r="J14" s="32" t="str">
        <f>IF(OR(I14="",N(F14)=0),"",ROUND(F14*I14,2))</f>
        <v/>
      </c>
      <c r="K14" s="32" t="str">
        <f>IF(J14="","",J14-N(G14))</f>
        <v/>
      </c>
      <c r="L14" s="41" t="str">
        <f>IF(OR(K14="",N(F14)=0),"",K14/F14)</f>
        <v/>
      </c>
      <c r="M14" s="24" t="str">
        <f>IF(K14="","",K14*12)</f>
        <v/>
      </c>
    </row>
    <row r="15">
      <c r="A15" s="13" t="n"/>
      <c r="B15" s="13" t="n"/>
      <c r="C15" s="23" t="n"/>
      <c r="D15" s="40" t="n"/>
      <c r="E15" s="40" t="n"/>
      <c r="F15" s="19" t="n"/>
      <c r="G15" s="30" t="n"/>
      <c r="H15" s="41" t="str">
        <f>IF(OR(N(D15)=0,N(E15)=0),"",E15/D15-1)</f>
        <v/>
      </c>
      <c r="I15" s="41" t="str">
        <f>IF(H15="","",N(C15)*H15)</f>
        <v/>
      </c>
      <c r="J15" s="32" t="str">
        <f>IF(OR(I15="",N(F15)=0),"",ROUND(F15*I15,2))</f>
        <v/>
      </c>
      <c r="K15" s="32" t="str">
        <f>IF(J15="","",J15-N(G15))</f>
        <v/>
      </c>
      <c r="L15" s="41" t="str">
        <f>IF(OR(K15="",N(F15)=0),"",K15/F15)</f>
        <v/>
      </c>
      <c r="M15" s="24" t="str">
        <f>IF(K15="","",K15*12)</f>
        <v/>
      </c>
    </row>
    <row r="16">
      <c r="A16" s="13" t="n"/>
      <c r="B16" s="13" t="n"/>
      <c r="C16" s="23" t="n"/>
      <c r="D16" s="40" t="n"/>
      <c r="E16" s="40" t="n"/>
      <c r="F16" s="19" t="n"/>
      <c r="G16" s="30" t="n"/>
      <c r="H16" s="41" t="str">
        <f>IF(OR(N(D16)=0,N(E16)=0),"",E16/D16-1)</f>
        <v/>
      </c>
      <c r="I16" s="41" t="str">
        <f>IF(H16="","",N(C16)*H16)</f>
        <v/>
      </c>
      <c r="J16" s="32" t="str">
        <f>IF(OR(I16="",N(F16)=0),"",ROUND(F16*I16,2))</f>
        <v/>
      </c>
      <c r="K16" s="32" t="str">
        <f>IF(J16="","",J16-N(G16))</f>
        <v/>
      </c>
      <c r="L16" s="41" t="str">
        <f>IF(OR(K16="",N(F16)=0),"",K16/F16)</f>
        <v/>
      </c>
      <c r="M16" s="24" t="str">
        <f>IF(K16="","",K16*12)</f>
        <v/>
      </c>
    </row>
    <row r="17">
      <c r="A17" s="13" t="n"/>
      <c r="B17" s="13" t="n"/>
      <c r="C17" s="23" t="n"/>
      <c r="D17" s="40" t="n"/>
      <c r="E17" s="40" t="n"/>
      <c r="F17" s="19" t="n"/>
      <c r="G17" s="30" t="n"/>
      <c r="H17" s="41" t="str">
        <f>IF(OR(N(D17)=0,N(E17)=0),"",E17/D17-1)</f>
        <v/>
      </c>
      <c r="I17" s="41" t="str">
        <f>IF(H17="","",N(C17)*H17)</f>
        <v/>
      </c>
      <c r="J17" s="32" t="str">
        <f>IF(OR(I17="",N(F17)=0),"",ROUND(F17*I17,2))</f>
        <v/>
      </c>
      <c r="K17" s="32" t="str">
        <f>IF(J17="","",J17-N(G17))</f>
        <v/>
      </c>
      <c r="L17" s="41" t="str">
        <f>IF(OR(K17="",N(F17)=0),"",K17/F17)</f>
        <v/>
      </c>
      <c r="M17" s="24" t="str">
        <f>IF(K17="","",K17*12)</f>
        <v/>
      </c>
    </row>
    <row r="18">
      <c r="A18" s="13" t="n"/>
      <c r="B18" s="13" t="n"/>
      <c r="C18" s="23" t="n"/>
      <c r="D18" s="40" t="n"/>
      <c r="E18" s="40" t="n"/>
      <c r="F18" s="19" t="n"/>
      <c r="G18" s="30" t="n"/>
      <c r="H18" s="41" t="str">
        <f>IF(OR(N(D18)=0,N(E18)=0),"",E18/D18-1)</f>
        <v/>
      </c>
      <c r="I18" s="41" t="str">
        <f>IF(H18="","",N(C18)*H18)</f>
        <v/>
      </c>
      <c r="J18" s="32" t="str">
        <f>IF(OR(I18="",N(F18)=0),"",ROUND(F18*I18,2))</f>
        <v/>
      </c>
      <c r="K18" s="32" t="str">
        <f>IF(J18="","",J18-N(G18))</f>
        <v/>
      </c>
      <c r="L18" s="41" t="str">
        <f>IF(OR(K18="",N(F18)=0),"",K18/F18)</f>
        <v/>
      </c>
      <c r="M18" s="24" t="str">
        <f>IF(K18="","",K18*12)</f>
        <v/>
      </c>
    </row>
    <row r="19">
      <c r="A19" s="13" t="n"/>
      <c r="B19" s="13" t="n"/>
      <c r="C19" s="23" t="n"/>
      <c r="D19" s="40" t="n"/>
      <c r="E19" s="40" t="n"/>
      <c r="F19" s="19" t="n"/>
      <c r="G19" s="30" t="n"/>
      <c r="H19" s="41" t="str">
        <f>IF(OR(N(D19)=0,N(E19)=0),"",E19/D19-1)</f>
        <v/>
      </c>
      <c r="I19" s="41" t="str">
        <f>IF(H19="","",N(C19)*H19)</f>
        <v/>
      </c>
      <c r="J19" s="32" t="str">
        <f>IF(OR(I19="",N(F19)=0),"",ROUND(F19*I19,2))</f>
        <v/>
      </c>
      <c r="K19" s="32" t="str">
        <f>IF(J19="","",J19-N(G19))</f>
        <v/>
      </c>
      <c r="L19" s="41" t="str">
        <f>IF(OR(K19="",N(F19)=0),"",K19/F19)</f>
        <v/>
      </c>
      <c r="M19" s="24" t="str">
        <f>IF(K19="","",K19*12)</f>
        <v/>
      </c>
    </row>
    <row r="20">
      <c r="A20" s="34" t="inlineStr">
        <is>
          <t>Total</t>
        </is>
      </c>
      <c r="B20" s="35" t="n"/>
      <c r="C20" s="35" t="n"/>
      <c r="D20" s="35" t="n"/>
      <c r="E20" s="35" t="n"/>
      <c r="F20" s="42">
        <f>SUM(F5:F19)</f>
        <v>60000.0</v>
      </c>
      <c r="G20" s="39">
        <f>SUM(G5:G19)</f>
        <v>570.0</v>
      </c>
      <c r="H20" s="35" t="n"/>
      <c r="I20" s="35" t="n"/>
      <c r="J20" s="39">
        <f>SUM(J5:J19)</f>
        <v>908.1</v>
      </c>
      <c r="K20" s="39">
        <f>SUM(K5:K19)</f>
        <v>338.1</v>
      </c>
      <c r="L20" s="43">
        <f>IF(N(F20)=0,"",K20/F20)</f>
        <v>0.005635</v>
      </c>
      <c r="M20" s="42">
        <f>SUM(M5:M19)</f>
        <v>4057.2</v>
      </c>
    </row>
    <row r="22">
      <c r="A22" s="9" t="inlineStr">
        <is>
          <t>Formule : hausse due = facturé hors indexation × part du gazole dans le prix × (indice du mois ÷ indice de référence - 1).</t>
        </is>
      </c>
    </row>
    <row r="23">
      <c r="A23" s="9" t="inlineStr">
        <is>
          <t>Écart positif : hausse due non facturée, c'est de la marge à récupérer. Écart négatif : la hausse facturée dépasse la hausse due. L'indexation joue aussi à la baisse.</t>
        </is>
      </c>
    </row>
    <row r="24">
      <c r="A24" s="9" t="inlineStr">
        <is>
          <t>Part du gazole : celle de votre contrat ou de votre cotation. À défaut de clause, le code des transports renvoie aux indices du CNR (article L3222-2).</t>
        </is>
      </c>
    </row>
    <row r="25">
      <c r="A25" s="9" t="inlineStr">
        <is>
          <t>Référence : code des transports, articles L3222-1, L3222-2 et L3222-9 : https://www.legifrance.gouv.fr/codes/id/LEGISCTA000023083803</t>
        </is>
      </c>
    </row>
    <row r="26">
      <c r="A26" s="9" t="inlineStr">
        <is>
          <t>Cet onglet est un outil de contrôle, pas un avis juridique. Pour l'application à vos contrats, interrogez votre avocat ou votre expert-comptable.</t>
        </is>
      </c>
    </row>
    <row r="27">
      <c r="A27" s="9" t="inlineStr">
        <is>
          <t>Exemple fictif : clients, montants et indices sont construits pour l'illustration.</t>
        </is>
      </c>
    </row>
    <row r="29">
      <c r="A29" s="7"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conditionalFormatting sqref="K5:M20">
    <cfRule type="cellIs" priority="1" operator="greaterThan" dxfId="1">
      <formula>0</formula>
    </cfRule>
  </conditionalFormatting>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FG Conseils PME</dc:creator>
  <dc:title>Coût de revient au km et marge par client</dc:title>
  <dcterms:created xsi:type="dcterms:W3CDTF">2026-11-04T22:41:41Z</dcterms:created>
  <dcterms:modified xsi:type="dcterms:W3CDTF">2026-11-04T22:41:41Z</dcterms:modified>
</cp:coreProperties>
</file>